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brank\Documents\AMAZON Textbook\Amamzon Web - Student data files\"/>
    </mc:Choice>
  </mc:AlternateContent>
  <xr:revisionPtr revIDLastSave="0" documentId="8_{FD9A3D4D-11C7-4AD8-A070-0A2A23EE2F64}" xr6:coauthVersionLast="45" xr6:coauthVersionMax="45" xr10:uidLastSave="{00000000-0000-0000-0000-000000000000}"/>
  <bookViews>
    <workbookView xWindow="0" yWindow="0" windowWidth="14385" windowHeight="15525" xr2:uid="{00000000-000D-0000-FFFF-FFFF00000000}"/>
  </bookViews>
  <sheets>
    <sheet name="X7.1" sheetId="43" r:id="rId1"/>
    <sheet name="X7.2" sheetId="44" r:id="rId2"/>
    <sheet name="X7.3" sheetId="45" r:id="rId3"/>
    <sheet name="X7.4" sheetId="46" r:id="rId4"/>
    <sheet name="X7.5" sheetId="47" r:id="rId5"/>
    <sheet name="X7.6" sheetId="48" r:id="rId6"/>
    <sheet name="X7.7" sheetId="89" r:id="rId7"/>
    <sheet name="X7.8" sheetId="77" r:id="rId8"/>
    <sheet name="X7.9" sheetId="76" r:id="rId9"/>
    <sheet name="X7.10" sheetId="75" r:id="rId10"/>
    <sheet name="X7.11" sheetId="53" r:id="rId11"/>
    <sheet name="X7.12" sheetId="54" r:id="rId12"/>
    <sheet name="X7.13" sheetId="55" r:id="rId13"/>
    <sheet name="X7.14" sheetId="56" r:id="rId14"/>
    <sheet name="X7.15" sheetId="57" r:id="rId15"/>
    <sheet name="X7.16" sheetId="58" r:id="rId16"/>
    <sheet name="TU7.1" sheetId="71" r:id="rId17"/>
    <sheet name="TU7.2" sheetId="72" r:id="rId18"/>
    <sheet name="TU7.3" sheetId="73" r:id="rId19"/>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75" l="1"/>
  <c r="C19" i="77"/>
  <c r="C19" i="89"/>
  <c r="C16" i="89"/>
  <c r="C21" i="89" s="1"/>
  <c r="C16" i="75"/>
  <c r="C21" i="75" s="1"/>
  <c r="C19" i="76"/>
  <c r="C16" i="76"/>
  <c r="C21" i="76" s="1"/>
  <c r="C16" i="77"/>
  <c r="C21" i="77" s="1"/>
  <c r="H20" i="54"/>
  <c r="C16" i="72"/>
  <c r="H23" i="56"/>
  <c r="H23" i="53"/>
  <c r="N16" i="57"/>
  <c r="D16" i="71"/>
  <c r="N29" i="57"/>
  <c r="D16" i="76"/>
  <c r="H24" i="56"/>
  <c r="H24" i="54"/>
  <c r="M21" i="58"/>
  <c r="D6" i="45"/>
  <c r="E18" i="43"/>
  <c r="D5" i="46"/>
  <c r="D16" i="75"/>
  <c r="G8" i="73"/>
  <c r="D12" i="45"/>
  <c r="E39" i="48"/>
  <c r="H23" i="54"/>
  <c r="M14" i="58"/>
  <c r="H19" i="54"/>
  <c r="D16" i="72"/>
  <c r="H17" i="53"/>
  <c r="M24" i="58"/>
  <c r="D19" i="71"/>
  <c r="N23" i="57"/>
  <c r="H16" i="55"/>
  <c r="E23" i="43"/>
  <c r="H24" i="53"/>
  <c r="D21" i="89"/>
  <c r="H14" i="54"/>
  <c r="E18" i="44"/>
  <c r="H21" i="56"/>
  <c r="H18" i="56"/>
  <c r="H18" i="53"/>
  <c r="N14" i="57"/>
  <c r="H24" i="55"/>
  <c r="E40" i="48"/>
  <c r="E32" i="48"/>
  <c r="D19" i="76"/>
  <c r="E19" i="47"/>
  <c r="H25" i="56"/>
  <c r="E22" i="43"/>
  <c r="H20" i="53"/>
  <c r="H15" i="55"/>
  <c r="H18" i="55"/>
  <c r="H26" i="55"/>
  <c r="H23" i="55"/>
  <c r="E19" i="44"/>
  <c r="H15" i="54"/>
  <c r="M17" i="58"/>
  <c r="N22" i="57"/>
  <c r="G4" i="73"/>
  <c r="H17" i="55"/>
  <c r="H22" i="53"/>
  <c r="H14" i="53"/>
  <c r="H19" i="56"/>
  <c r="D21" i="77"/>
  <c r="G5" i="73"/>
  <c r="E23" i="44"/>
  <c r="N28" i="57"/>
  <c r="H16" i="56"/>
  <c r="H17" i="56"/>
  <c r="D21" i="76"/>
  <c r="N18" i="57"/>
  <c r="D11" i="45"/>
  <c r="H20" i="55"/>
  <c r="H22" i="55"/>
  <c r="H15" i="53"/>
  <c r="H15" i="56"/>
  <c r="E22" i="44"/>
  <c r="N21" i="57"/>
  <c r="M18" i="58"/>
  <c r="H13" i="54"/>
  <c r="D16" i="77"/>
  <c r="D19" i="72"/>
  <c r="D21" i="75"/>
  <c r="E24" i="47"/>
  <c r="M16" i="58"/>
  <c r="H22" i="56"/>
  <c r="M15" i="58"/>
  <c r="H16" i="54"/>
  <c r="H25" i="53"/>
  <c r="M23" i="58"/>
  <c r="D6" i="46"/>
  <c r="H13" i="56"/>
  <c r="E18" i="47"/>
  <c r="E37" i="48"/>
  <c r="G9" i="73"/>
  <c r="N15" i="57"/>
  <c r="E34" i="48"/>
  <c r="E38" i="48"/>
  <c r="H14" i="55"/>
  <c r="D19" i="75"/>
  <c r="H16" i="53"/>
  <c r="D16" i="89"/>
  <c r="E22" i="47"/>
  <c r="H25" i="55"/>
  <c r="N19" i="57"/>
  <c r="E23" i="47"/>
  <c r="M19" i="58"/>
  <c r="H19" i="55"/>
  <c r="H19" i="53"/>
  <c r="E17" i="43"/>
  <c r="H18" i="54"/>
  <c r="D7" i="45"/>
  <c r="H17" i="54"/>
  <c r="N17" i="57"/>
  <c r="E30" i="48"/>
  <c r="M22" i="58"/>
  <c r="H14" i="56"/>
  <c r="H22" i="54"/>
  <c r="E31" i="48"/>
  <c r="E25" i="47"/>
  <c r="D19" i="89"/>
  <c r="D19" i="77"/>
  <c r="G7" i="73"/>
  <c r="E33" i="48"/>
  <c r="E21" i="43"/>
  <c r="H27" i="55"/>
  <c r="H13" i="53"/>
  <c r="G6" i="73"/>
  <c r="E24" i="44"/>
  <c r="C16" i="71"/>
  <c r="F9" i="73" l="1"/>
  <c r="F8" i="73"/>
  <c r="F7" i="73"/>
  <c r="F6" i="73"/>
  <c r="F5" i="73"/>
  <c r="F4" i="73"/>
  <c r="C19" i="72"/>
  <c r="D15" i="72"/>
  <c r="C15" i="72"/>
  <c r="C19" i="71"/>
  <c r="D15" i="71"/>
  <c r="C15" i="71"/>
  <c r="E5" i="58" l="1"/>
  <c r="G5" i="58" s="1"/>
  <c r="E6" i="58"/>
  <c r="G6" i="58" s="1"/>
  <c r="E7" i="58"/>
  <c r="G7" i="58" s="1"/>
  <c r="E8" i="58"/>
  <c r="G8" i="58" s="1"/>
  <c r="E9" i="58"/>
  <c r="G9" i="58" s="1"/>
  <c r="E10" i="58"/>
  <c r="G10" i="58" s="1"/>
  <c r="E11" i="58"/>
  <c r="G11" i="58" s="1"/>
  <c r="E12" i="58"/>
  <c r="G12" i="58" s="1"/>
  <c r="E13" i="58"/>
  <c r="G13" i="58" s="1"/>
  <c r="E14" i="58"/>
  <c r="G14" i="58" s="1"/>
  <c r="E15" i="58"/>
  <c r="G15" i="58" s="1"/>
  <c r="L14" i="58"/>
  <c r="L21" i="58" s="1"/>
  <c r="L23" i="58" s="1"/>
  <c r="L24" i="58" s="1"/>
  <c r="E16" i="58"/>
  <c r="G16" i="58"/>
  <c r="E17" i="58"/>
  <c r="G17" i="58" s="1"/>
  <c r="E18" i="58"/>
  <c r="G18" i="58" s="1"/>
  <c r="E19" i="58"/>
  <c r="G19" i="58" s="1"/>
  <c r="E5" i="57"/>
  <c r="G5" i="57" s="1"/>
  <c r="E6" i="57"/>
  <c r="G6" i="57" s="1"/>
  <c r="E7" i="57"/>
  <c r="G7" i="57" s="1"/>
  <c r="E8" i="57"/>
  <c r="G8" i="57" s="1"/>
  <c r="E9" i="57"/>
  <c r="G9" i="57" s="1"/>
  <c r="E10" i="57"/>
  <c r="G10" i="57" s="1"/>
  <c r="E11" i="57"/>
  <c r="G11" i="57" s="1"/>
  <c r="E12" i="57"/>
  <c r="G12" i="57" s="1"/>
  <c r="E13" i="57"/>
  <c r="G13" i="57" s="1"/>
  <c r="E14" i="57"/>
  <c r="G14" i="57" s="1"/>
  <c r="E15" i="57"/>
  <c r="G15" i="57" s="1"/>
  <c r="M14" i="57"/>
  <c r="M21" i="57" s="1"/>
  <c r="M23" i="57" s="1"/>
  <c r="E16" i="57"/>
  <c r="G16" i="57" s="1"/>
  <c r="E17" i="57"/>
  <c r="G17" i="57" s="1"/>
  <c r="E18" i="57"/>
  <c r="G18" i="57" s="1"/>
  <c r="E19" i="57"/>
  <c r="G19" i="57" s="1"/>
  <c r="G13" i="56"/>
  <c r="G14" i="56"/>
  <c r="G15" i="56"/>
  <c r="G16" i="56"/>
  <c r="G17" i="56"/>
  <c r="G18" i="56"/>
  <c r="G14" i="55"/>
  <c r="G15" i="55"/>
  <c r="G16" i="55"/>
  <c r="G17" i="55"/>
  <c r="G18" i="55"/>
  <c r="G19" i="55"/>
  <c r="G13" i="54"/>
  <c r="G14" i="54"/>
  <c r="G15" i="54"/>
  <c r="G16" i="54"/>
  <c r="G17" i="54"/>
  <c r="G18" i="54"/>
  <c r="G13" i="53"/>
  <c r="G14" i="53"/>
  <c r="G15" i="53"/>
  <c r="G16" i="53"/>
  <c r="G17" i="53"/>
  <c r="G18" i="53"/>
  <c r="D30" i="48"/>
  <c r="D37" i="48" s="1"/>
  <c r="D39" i="48" s="1"/>
  <c r="D40" i="48" s="1"/>
  <c r="D31" i="48"/>
  <c r="D32" i="48"/>
  <c r="D18" i="47"/>
  <c r="D19" i="47" s="1"/>
  <c r="D22" i="47"/>
  <c r="D24" i="47" s="1"/>
  <c r="D25" i="47" s="1"/>
  <c r="C5" i="46"/>
  <c r="C6" i="46" s="1"/>
  <c r="C6" i="45"/>
  <c r="C7" i="45"/>
  <c r="C11" i="45"/>
  <c r="C12" i="45"/>
  <c r="D18" i="44"/>
  <c r="D19" i="44" s="1"/>
  <c r="D22" i="44" s="1"/>
  <c r="D23" i="44"/>
  <c r="D24" i="44"/>
  <c r="D17" i="43"/>
  <c r="D18" i="43" s="1"/>
  <c r="D21" i="43" s="1"/>
  <c r="D22" i="43"/>
  <c r="D23" i="43"/>
  <c r="G22" i="54" l="1"/>
  <c r="G24" i="54" s="1"/>
  <c r="D23" i="47"/>
  <c r="D33" i="48"/>
  <c r="D34" i="48" s="1"/>
  <c r="D38" i="48" s="1"/>
  <c r="G22" i="55"/>
  <c r="G22" i="56"/>
  <c r="G20" i="55"/>
  <c r="G22" i="53"/>
  <c r="G24" i="53" s="1"/>
  <c r="G25" i="53" s="1"/>
  <c r="G23" i="55"/>
  <c r="G19" i="54"/>
  <c r="G20" i="54" s="1"/>
  <c r="G23" i="54" s="1"/>
  <c r="G21" i="56"/>
  <c r="M29" i="57"/>
  <c r="L16" i="58"/>
  <c r="M16" i="57"/>
  <c r="M17" i="57"/>
  <c r="L17" i="58"/>
  <c r="M15" i="57"/>
  <c r="L15" i="58"/>
  <c r="G19" i="53"/>
  <c r="G20" i="53" s="1"/>
  <c r="G19" i="56"/>
  <c r="G24" i="55" l="1"/>
  <c r="G25" i="55" s="1"/>
  <c r="G23" i="53"/>
  <c r="G23" i="56"/>
  <c r="G25" i="56" s="1"/>
  <c r="M18" i="57"/>
  <c r="M19" i="57" s="1"/>
  <c r="L18" i="58"/>
  <c r="G26" i="55" l="1"/>
  <c r="G27" i="55" s="1"/>
  <c r="L19" i="58"/>
  <c r="L22" i="58" s="1"/>
  <c r="G24" i="56"/>
  <c r="M22" i="57"/>
  <c r="M28" i="57"/>
</calcChain>
</file>

<file path=xl/sharedStrings.xml><?xml version="1.0" encoding="utf-8"?>
<sst xmlns="http://schemas.openxmlformats.org/spreadsheetml/2006/main" count="433" uniqueCount="230">
  <si>
    <t>Variable 1</t>
  </si>
  <si>
    <t>Variable 2</t>
  </si>
  <si>
    <t>Mean</t>
  </si>
  <si>
    <t>Variance</t>
  </si>
  <si>
    <t>Observations</t>
  </si>
  <si>
    <t>Hypothesized Mean Difference</t>
  </si>
  <si>
    <t>df</t>
  </si>
  <si>
    <t>t Stat</t>
  </si>
  <si>
    <t>P(T&lt;=t) one-tail</t>
  </si>
  <si>
    <t>t Critical one-tail</t>
  </si>
  <si>
    <t>P(T&lt;=t) two-tail</t>
  </si>
  <si>
    <t>t Critical two-tail</t>
  </si>
  <si>
    <t>Two tail test</t>
  </si>
  <si>
    <t>Population</t>
  </si>
  <si>
    <t>Sample</t>
  </si>
  <si>
    <t>n =</t>
  </si>
  <si>
    <t>Standard Error =</t>
  </si>
  <si>
    <t>Two tail p-value =</t>
  </si>
  <si>
    <t>One Sample T Test for Means</t>
  </si>
  <si>
    <t>Population distribution normal</t>
  </si>
  <si>
    <t>Sample size n =</t>
  </si>
  <si>
    <t>Sample mean Xavg =</t>
  </si>
  <si>
    <t>Sample standard deviation s =</t>
  </si>
  <si>
    <t>P-value or Critical t</t>
  </si>
  <si>
    <t>Average B =</t>
  </si>
  <si>
    <t>Two sample pooled t test</t>
  </si>
  <si>
    <t>Pooled Variance =</t>
  </si>
  <si>
    <t>df =</t>
  </si>
  <si>
    <t>Two Tail P-value =</t>
  </si>
  <si>
    <t>Two Sample t test assuming unequal variances</t>
  </si>
  <si>
    <t>df num =</t>
  </si>
  <si>
    <t>df denom =</t>
  </si>
  <si>
    <t>Person</t>
  </si>
  <si>
    <t>d = B - A</t>
  </si>
  <si>
    <t>d^2</t>
  </si>
  <si>
    <t>=C5-D5</t>
  </si>
  <si>
    <t>=E5^2</t>
  </si>
  <si>
    <t>Upper one tail test</t>
  </si>
  <si>
    <t>Two sample paired t test</t>
  </si>
  <si>
    <t>Populations normally distributed</t>
  </si>
  <si>
    <t>Mean d =</t>
  </si>
  <si>
    <t>sd =</t>
  </si>
  <si>
    <t>P-value and critical t</t>
  </si>
  <si>
    <t>Lower one tail test</t>
  </si>
  <si>
    <t>Lower one tail p-value =</t>
  </si>
  <si>
    <t>Upper one tail p-value =</t>
  </si>
  <si>
    <t>ONE TAIL</t>
  </si>
  <si>
    <t>TWO TAIL</t>
  </si>
  <si>
    <t>Decision:</t>
  </si>
  <si>
    <t>Upper Zcri =</t>
  </si>
  <si>
    <t>Lower Zcri =</t>
  </si>
  <si>
    <t>P-value and Critical Z</t>
  </si>
  <si>
    <t>Xavg =</t>
  </si>
  <si>
    <t>Extract relevant statistic</t>
  </si>
  <si>
    <t>Significance Level =</t>
  </si>
  <si>
    <t>Set level of significance</t>
  </si>
  <si>
    <t>s known and sample size large (CLT)</t>
  </si>
  <si>
    <t>One Sample Z Test for Mean</t>
  </si>
  <si>
    <t>Select Test</t>
  </si>
  <si>
    <t>State Hypothesis</t>
  </si>
  <si>
    <t>known</t>
  </si>
  <si>
    <t>One Sample Z Test for Means</t>
  </si>
  <si>
    <t>Hypothesis Test</t>
  </si>
  <si>
    <t>upper one tail critical t =</t>
  </si>
  <si>
    <t>lower one tail critical t =</t>
  </si>
  <si>
    <t>upper two tail critical t =</t>
  </si>
  <si>
    <t>lower two tail critical t =</t>
  </si>
  <si>
    <t>significance level =</t>
  </si>
  <si>
    <t>Number of Degrees of freedom u =</t>
  </si>
  <si>
    <t>Sample data</t>
  </si>
  <si>
    <t>Set significance level</t>
  </si>
  <si>
    <t>Population standard deviation unknown</t>
  </si>
  <si>
    <t>Lower tcri =</t>
  </si>
  <si>
    <t>Upper tcri =</t>
  </si>
  <si>
    <t>Sample Data</t>
  </si>
  <si>
    <t>(b)</t>
  </si>
  <si>
    <t>(a)</t>
  </si>
  <si>
    <t>Significance level =</t>
  </si>
  <si>
    <t>Lower t critical =</t>
  </si>
  <si>
    <t>Upper t critical =</t>
  </si>
  <si>
    <t>average A =</t>
  </si>
  <si>
    <t>Population standard deviations approx equal</t>
  </si>
  <si>
    <t>EM</t>
  </si>
  <si>
    <t>AE</t>
  </si>
  <si>
    <t>Upper one tail P-value =</t>
  </si>
  <si>
    <t>Extract test statistic</t>
  </si>
  <si>
    <t>Population data normally distributed</t>
  </si>
  <si>
    <t>Dept B</t>
  </si>
  <si>
    <t>Dept A</t>
  </si>
  <si>
    <t>Lowr t critical =</t>
  </si>
  <si>
    <t>Population standard deviations unknown but since n large (CLT)</t>
  </si>
  <si>
    <t>Comparing two means with population distribution known</t>
  </si>
  <si>
    <t>1% Lower one tail p =</t>
  </si>
  <si>
    <t>Sd^2 =</t>
  </si>
  <si>
    <t>Sd =</t>
  </si>
  <si>
    <t>Signicance level =</t>
  </si>
  <si>
    <t>Hypothesis</t>
  </si>
  <si>
    <t>After</t>
  </si>
  <si>
    <t>Before</t>
  </si>
  <si>
    <t>d = RM - Pro</t>
  </si>
  <si>
    <t>Project</t>
  </si>
  <si>
    <t>RM</t>
  </si>
  <si>
    <t>Student</t>
  </si>
  <si>
    <t>Population mean µ =</t>
  </si>
  <si>
    <t>Population standard deviation σ =</t>
  </si>
  <si>
    <t>Z =</t>
  </si>
  <si>
    <r>
      <t xml:space="preserve">Mean </t>
    </r>
    <r>
      <rPr>
        <sz val="11"/>
        <color theme="1"/>
        <rFont val="Symbol"/>
        <family val="1"/>
        <charset val="2"/>
      </rPr>
      <t>m</t>
    </r>
    <r>
      <rPr>
        <sz val="11"/>
        <color theme="1"/>
        <rFont val="Calibri"/>
        <family val="2"/>
      </rPr>
      <t xml:space="preserve"> =</t>
    </r>
  </si>
  <si>
    <t>Sample average =</t>
  </si>
  <si>
    <t>Sample standard deviation, s =</t>
  </si>
  <si>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 xml:space="preserve">m </t>
    </r>
    <r>
      <rPr>
        <sz val="11"/>
        <color theme="1"/>
        <rFont val="Calibri"/>
        <family val="2"/>
      </rPr>
      <t>≠ 8.7</t>
    </r>
  </si>
  <si>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m</t>
    </r>
    <r>
      <rPr>
        <sz val="11"/>
        <color theme="1"/>
        <rFont val="Calibri"/>
        <family val="2"/>
      </rPr>
      <t xml:space="preserve"> = 8.7</t>
    </r>
  </si>
  <si>
    <t>Use z test given n is large, even though the population standard deviation unknown</t>
  </si>
  <si>
    <t>Significance 0.05</t>
  </si>
  <si>
    <t>Significance 0.01</t>
  </si>
  <si>
    <t>Critical z =</t>
  </si>
  <si>
    <t>Two-tail test (word 'changed' tells us that it is a two-tailed test)</t>
  </si>
  <si>
    <t>Reservations:</t>
  </si>
  <si>
    <t>1. We have assumed that given the sample is large (n=52) that we can assume the data values are normally distributed</t>
  </si>
  <si>
    <t>2. We have then assumed that the sample standard deviation is representative of the population standard deviation.</t>
  </si>
  <si>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m</t>
    </r>
    <r>
      <rPr>
        <sz val="11"/>
        <color theme="1"/>
        <rFont val="Calibri"/>
        <family val="2"/>
      </rPr>
      <t xml:space="preserve"> = 430</t>
    </r>
  </si>
  <si>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 xml:space="preserve">m </t>
    </r>
    <r>
      <rPr>
        <sz val="11"/>
        <color theme="1"/>
        <rFont val="Calibri"/>
        <family val="2"/>
      </rPr>
      <t>≠ 430</t>
    </r>
  </si>
  <si>
    <t>Summary statistics</t>
  </si>
  <si>
    <t>Morning shift, 1</t>
  </si>
  <si>
    <t>Afternoon shift, 2</t>
  </si>
  <si>
    <t>sample mean 1 =</t>
  </si>
  <si>
    <t>sample standard deviation 1 =</t>
  </si>
  <si>
    <t>sample mean 2 =</t>
  </si>
  <si>
    <t>sample standard deviation 2 =</t>
  </si>
  <si>
    <t>We can see little difference between the 2 sample means</t>
  </si>
  <si>
    <t>t-Test: Two-Sample Assuming Unequal Variances</t>
  </si>
  <si>
    <t>Data &gt; Data Analysis &gt; t-Test: Two-Sample Assuming Unequal Variances</t>
  </si>
  <si>
    <r>
      <t>This suggests that if we conduct an hypothesis test here that it would not prove significant: 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m</t>
    </r>
    <r>
      <rPr>
        <vertAlign val="subscript"/>
        <sz val="11"/>
        <color theme="1"/>
        <rFont val="Calibri"/>
        <family val="2"/>
      </rPr>
      <t>1</t>
    </r>
    <r>
      <rPr>
        <sz val="11"/>
        <color theme="1"/>
        <rFont val="Calibri"/>
        <family val="2"/>
      </rPr>
      <t xml:space="preserve"> = </t>
    </r>
    <r>
      <rPr>
        <sz val="11"/>
        <color theme="1"/>
        <rFont val="Symbol"/>
        <family val="1"/>
        <charset val="2"/>
      </rPr>
      <t>m</t>
    </r>
    <r>
      <rPr>
        <vertAlign val="subscript"/>
        <sz val="11"/>
        <color theme="1"/>
        <rFont val="Calibri"/>
        <family val="2"/>
      </rPr>
      <t>2</t>
    </r>
    <r>
      <rPr>
        <sz val="11"/>
        <color theme="1"/>
        <rFont val="Calibri"/>
        <family val="2"/>
      </rPr>
      <t>, H</t>
    </r>
    <r>
      <rPr>
        <vertAlign val="subscript"/>
        <sz val="11"/>
        <color theme="1"/>
        <rFont val="Calibri"/>
        <family val="2"/>
      </rPr>
      <t>1</t>
    </r>
    <r>
      <rPr>
        <sz val="11"/>
        <color theme="1"/>
        <rFont val="Calibri"/>
        <family val="2"/>
      </rPr>
      <t xml:space="preserve">: </t>
    </r>
    <r>
      <rPr>
        <sz val="11"/>
        <color theme="1"/>
        <rFont val="Symbol"/>
        <family val="1"/>
        <charset val="2"/>
      </rPr>
      <t>m</t>
    </r>
    <r>
      <rPr>
        <vertAlign val="subscript"/>
        <sz val="11"/>
        <color theme="1"/>
        <rFont val="Calibri"/>
        <family val="2"/>
      </rPr>
      <t>1</t>
    </r>
    <r>
      <rPr>
        <sz val="11"/>
        <color theme="1"/>
        <rFont val="Calibri"/>
        <family val="2"/>
      </rPr>
      <t xml:space="preserve"> ≠</t>
    </r>
    <r>
      <rPr>
        <sz val="11"/>
        <color theme="1"/>
        <rFont val="Calibri"/>
        <family val="2"/>
        <scheme val="minor"/>
      </rPr>
      <t xml:space="preserve"> </t>
    </r>
    <r>
      <rPr>
        <sz val="11"/>
        <color theme="1"/>
        <rFont val="Symbol"/>
        <family val="1"/>
        <charset val="2"/>
      </rPr>
      <t>m</t>
    </r>
    <r>
      <rPr>
        <vertAlign val="subscript"/>
        <sz val="11"/>
        <color theme="1"/>
        <rFont val="Calibri"/>
        <family val="2"/>
      </rPr>
      <t>2</t>
    </r>
  </si>
  <si>
    <t>From the results, we observe that the two-tail p-value = 0.79</t>
  </si>
  <si>
    <t>Given two-tail p-value = 0.79 &gt; 0.01, accept the null hypothesis</t>
  </si>
  <si>
    <t>Note: we have assumed the population data is normally distributed.</t>
  </si>
  <si>
    <t>1. We have assumed that given the sample is large (n=36) that we can assume the population data values are normally distributed</t>
  </si>
  <si>
    <t>No evidence to suggest that the morning and afternoon shifts are not performing to the same level of production.</t>
  </si>
  <si>
    <t>Two-tail test</t>
  </si>
  <si>
    <t>Sample size, n =</t>
  </si>
  <si>
    <r>
      <t xml:space="preserve">Population proportion recommended x,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t>
    </r>
  </si>
  <si>
    <t>Given n large, then assume that the proportions being measured are normally distributed.</t>
  </si>
  <si>
    <t>Therefore, apply a one sample z-test for a proportion.</t>
  </si>
  <si>
    <t>Critical two-tail z-value =</t>
  </si>
  <si>
    <t>P-value =</t>
  </si>
  <si>
    <t>Lower one-tail test</t>
  </si>
  <si>
    <t>Given simple random sampling</t>
  </si>
  <si>
    <t>n large, then assume that the proportions being measured are normally distributed.</t>
  </si>
  <si>
    <t>(used this version of equation given Z +ve)</t>
  </si>
  <si>
    <t>(used this version of equation given Z -ve)</t>
  </si>
  <si>
    <t>Given z (= 2.21) &gt; upper z critical (= 1.9599) then fail to accept the null hypothesis and accept alternative.</t>
  </si>
  <si>
    <t>The claim that 9% of Teessiders commute to work by car is not acceptible, z = 2.21 &gt; 1.96, P-value (= 0.0136) &lt; 0.05/2 = 0.025.</t>
  </si>
  <si>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 0.09</t>
    </r>
  </si>
  <si>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t>
    </r>
    <r>
      <rPr>
        <sz val="11"/>
        <color theme="1"/>
        <rFont val="Calibri"/>
        <family val="2"/>
      </rPr>
      <t>≠ 0.09</t>
    </r>
  </si>
  <si>
    <t>Given z (= - 1.73) lies between the lower and upper z critical values (= - 1.9599 to + 1.9599) then accept the null hypothesis and reject the alternative.</t>
  </si>
  <si>
    <t>The claim that 86% of customers are satisfied is acceptable, z = - 1.73, P-value (= 0.042) &gt; 0.05/2 = 0.025.</t>
  </si>
  <si>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 0.86</t>
    </r>
  </si>
  <si>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t>
    </r>
    <r>
      <rPr>
        <sz val="11"/>
        <color theme="1"/>
        <rFont val="Calibri"/>
        <family val="2"/>
      </rPr>
      <t>≠ 0.86</t>
    </r>
  </si>
  <si>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t>
    </r>
    <r>
      <rPr>
        <sz val="11"/>
        <color theme="1"/>
        <rFont val="Symbol"/>
        <family val="1"/>
        <charset val="2"/>
      </rPr>
      <t>³</t>
    </r>
    <r>
      <rPr>
        <sz val="11"/>
        <color theme="1"/>
        <rFont val="Calibri"/>
        <family val="2"/>
        <scheme val="minor"/>
      </rPr>
      <t xml:space="preserve"> 0.86</t>
    </r>
  </si>
  <si>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&lt;</t>
    </r>
    <r>
      <rPr>
        <sz val="11"/>
        <color theme="1"/>
        <rFont val="Calibri"/>
        <family val="2"/>
      </rPr>
      <t xml:space="preserve"> 0.86</t>
    </r>
  </si>
  <si>
    <t>Given z (= - 1.73) &lt; lower z critical (= - 1.64) then fail to accept the null hypothesis and accept alternative.</t>
  </si>
  <si>
    <t>The claim that 86% of customers are satisfied is not acceptable, z = - 1.73, P-value (= 0.042) &lt; 0.05.</t>
  </si>
  <si>
    <t>Critical lower one-tail z-value =</t>
  </si>
  <si>
    <t>Given z (= - 2.33) &lt; upper z critical values (= + 1.64) then fail to accept the null hypothesis and accept the alternative.</t>
  </si>
  <si>
    <t>The claim that failure rate (6%) has decreased is acceptable, z = -2.33, P-value (= 0.0099) &lt; 0.05.</t>
  </si>
  <si>
    <r>
      <t>H</t>
    </r>
    <r>
      <rPr>
        <vertAlign val="subscript"/>
        <sz val="11"/>
        <color theme="1"/>
        <rFont val="Calibri"/>
        <family val="2"/>
        <scheme val="minor"/>
      </rPr>
      <t>0</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t>
    </r>
    <r>
      <rPr>
        <sz val="11"/>
        <color theme="1"/>
        <rFont val="Symbol"/>
        <family val="1"/>
        <charset val="2"/>
      </rPr>
      <t>³</t>
    </r>
    <r>
      <rPr>
        <sz val="11"/>
        <color theme="1"/>
        <rFont val="Calibri"/>
        <family val="2"/>
        <scheme val="minor"/>
      </rPr>
      <t xml:space="preserve"> 0.06</t>
    </r>
  </si>
  <si>
    <r>
      <t>H</t>
    </r>
    <r>
      <rPr>
        <vertAlign val="subscript"/>
        <sz val="11"/>
        <color theme="1"/>
        <rFont val="Calibri"/>
        <family val="2"/>
        <scheme val="minor"/>
      </rPr>
      <t>1</t>
    </r>
    <r>
      <rPr>
        <sz val="11"/>
        <color theme="1"/>
        <rFont val="Calibri"/>
        <family val="2"/>
        <scheme val="minor"/>
      </rPr>
      <t xml:space="preserve">: </t>
    </r>
    <r>
      <rPr>
        <sz val="11"/>
        <color theme="1"/>
        <rFont val="Symbol"/>
        <family val="1"/>
        <charset val="2"/>
      </rPr>
      <t>p</t>
    </r>
    <r>
      <rPr>
        <vertAlign val="subscript"/>
        <sz val="11"/>
        <color theme="1"/>
        <rFont val="Symbol"/>
        <family val="1"/>
        <charset val="2"/>
      </rPr>
      <t>0</t>
    </r>
    <r>
      <rPr>
        <sz val="11"/>
        <color theme="1"/>
        <rFont val="Calibri"/>
        <family val="2"/>
        <scheme val="minor"/>
      </rPr>
      <t xml:space="preserve"> &lt;</t>
    </r>
    <r>
      <rPr>
        <sz val="11"/>
        <color theme="1"/>
        <rFont val="Calibri"/>
        <family val="2"/>
      </rPr>
      <t xml:space="preserve"> 0.06</t>
    </r>
  </si>
  <si>
    <r>
      <t xml:space="preserve">Sample proportion, </t>
    </r>
    <r>
      <rPr>
        <sz val="11"/>
        <color theme="1"/>
        <rFont val="Symbol"/>
        <family val="1"/>
        <charset val="2"/>
      </rPr>
      <t>r</t>
    </r>
    <r>
      <rPr>
        <sz val="11"/>
        <color theme="1"/>
        <rFont val="Calibri"/>
        <family val="2"/>
        <scheme val="minor"/>
      </rPr>
      <t xml:space="preserve"> =</t>
    </r>
  </si>
  <si>
    <t>Given calculated value of z (=1.8) lies within the acceptance zone for the null hypothesis for both 0.05 and 0.01 significance levels. Conclude that based upon the data values that we have no statistical evidence that m is not equal to 8.7 years.</t>
  </si>
  <si>
    <t>Given calculated value of z (= - 2.14) lies within the acceptance zone for the null hypothesis at 0.05 but in the rejection zone at 0.01 significance levels. Conclude that based upon the data values that we have statistical evidence that m is equal to 430g if the significance level is 5% but that it is not equal if compared with a 1% significance level.</t>
  </si>
  <si>
    <r>
      <t>n</t>
    </r>
    <r>
      <rPr>
        <vertAlign val="subscript"/>
        <sz val="11"/>
        <color theme="1"/>
        <rFont val="Calibri"/>
        <family val="2"/>
        <scheme val="minor"/>
      </rPr>
      <t>1</t>
    </r>
    <r>
      <rPr>
        <sz val="11"/>
        <color theme="1"/>
        <rFont val="Calibri"/>
        <family val="2"/>
        <scheme val="minor"/>
      </rPr>
      <t xml:space="preserve"> =</t>
    </r>
  </si>
  <si>
    <r>
      <t>n</t>
    </r>
    <r>
      <rPr>
        <vertAlign val="subscript"/>
        <sz val="11"/>
        <color theme="1"/>
        <rFont val="Calibri"/>
        <family val="2"/>
        <scheme val="minor"/>
      </rPr>
      <t>2</t>
    </r>
    <r>
      <rPr>
        <sz val="11"/>
        <color theme="1"/>
        <rFont val="Calibri"/>
        <family val="2"/>
        <scheme val="minor"/>
      </rPr>
      <t xml:space="preserve"> =</t>
    </r>
  </si>
  <si>
    <r>
      <t>H</t>
    </r>
    <r>
      <rPr>
        <vertAlign val="subscript"/>
        <sz val="11"/>
        <rFont val="Calibri"/>
        <family val="2"/>
        <scheme val="minor"/>
      </rPr>
      <t>0</t>
    </r>
    <r>
      <rPr>
        <sz val="11"/>
        <rFont val="Calibri"/>
        <family val="2"/>
        <scheme val="minor"/>
      </rPr>
      <t xml:space="preserve"> : population mean µ = 900</t>
    </r>
  </si>
  <si>
    <r>
      <t>H</t>
    </r>
    <r>
      <rPr>
        <vertAlign val="subscript"/>
        <sz val="11"/>
        <rFont val="Calibri"/>
        <family val="2"/>
        <scheme val="minor"/>
      </rPr>
      <t>1</t>
    </r>
    <r>
      <rPr>
        <sz val="11"/>
        <rFont val="Calibri"/>
        <family val="2"/>
        <scheme val="minor"/>
      </rPr>
      <t xml:space="preserve"> : population mean µ not equal to 900</t>
    </r>
  </si>
  <si>
    <r>
      <t>Z</t>
    </r>
    <r>
      <rPr>
        <vertAlign val="subscript"/>
        <sz val="11"/>
        <rFont val="Calibri"/>
        <family val="2"/>
        <scheme val="minor"/>
      </rPr>
      <t>cal</t>
    </r>
    <r>
      <rPr>
        <sz val="11"/>
        <rFont val="Calibri"/>
        <family val="2"/>
        <scheme val="minor"/>
      </rPr>
      <t xml:space="preserve"> =</t>
    </r>
  </si>
  <si>
    <r>
      <t>Since Z</t>
    </r>
    <r>
      <rPr>
        <vertAlign val="subscript"/>
        <sz val="11"/>
        <rFont val="Calibri"/>
        <family val="2"/>
        <scheme val="minor"/>
      </rPr>
      <t>cal</t>
    </r>
    <r>
      <rPr>
        <sz val="11"/>
        <rFont val="Calibri"/>
        <family val="2"/>
        <scheme val="minor"/>
      </rPr>
      <t xml:space="preserve"> &gt; Lower Z</t>
    </r>
    <r>
      <rPr>
        <vertAlign val="subscript"/>
        <sz val="11"/>
        <rFont val="Calibri"/>
        <family val="2"/>
        <scheme val="minor"/>
      </rPr>
      <t>cri</t>
    </r>
    <r>
      <rPr>
        <sz val="11"/>
        <rFont val="Calibri"/>
        <family val="2"/>
        <scheme val="minor"/>
      </rPr>
      <t xml:space="preserve"> and &lt; Upper Z</t>
    </r>
    <r>
      <rPr>
        <vertAlign val="subscript"/>
        <sz val="11"/>
        <rFont val="Calibri"/>
        <family val="2"/>
        <scheme val="minor"/>
      </rPr>
      <t>cri</t>
    </r>
    <r>
      <rPr>
        <sz val="11"/>
        <rFont val="Calibri"/>
        <family val="2"/>
        <scheme val="minor"/>
      </rPr>
      <t>, Accept H</t>
    </r>
    <r>
      <rPr>
        <vertAlign val="subscript"/>
        <sz val="11"/>
        <rFont val="Calibri"/>
        <family val="2"/>
        <scheme val="minor"/>
      </rPr>
      <t>0</t>
    </r>
  </si>
  <si>
    <r>
      <t>H</t>
    </r>
    <r>
      <rPr>
        <vertAlign val="subscript"/>
        <sz val="11"/>
        <rFont val="Calibri"/>
        <family val="2"/>
        <scheme val="minor"/>
      </rPr>
      <t>0</t>
    </r>
    <r>
      <rPr>
        <sz val="11"/>
        <rFont val="Calibri"/>
        <family val="2"/>
        <scheme val="minor"/>
      </rPr>
      <t xml:space="preserve"> : population mean </t>
    </r>
    <r>
      <rPr>
        <sz val="11"/>
        <rFont val="Symbol"/>
        <family val="1"/>
        <charset val="2"/>
      </rPr>
      <t xml:space="preserve"> m</t>
    </r>
    <r>
      <rPr>
        <sz val="11"/>
        <rFont val="Calibri"/>
        <family val="2"/>
        <scheme val="minor"/>
      </rPr>
      <t xml:space="preserve"> = 30</t>
    </r>
  </si>
  <si>
    <r>
      <t>H</t>
    </r>
    <r>
      <rPr>
        <vertAlign val="subscript"/>
        <sz val="11"/>
        <rFont val="Calibri"/>
        <family val="2"/>
        <scheme val="minor"/>
      </rPr>
      <t>1</t>
    </r>
    <r>
      <rPr>
        <sz val="11"/>
        <rFont val="Calibri"/>
        <family val="2"/>
        <scheme val="minor"/>
      </rPr>
      <t xml:space="preserve"> : population mean </t>
    </r>
    <r>
      <rPr>
        <sz val="11"/>
        <rFont val="Symbol"/>
        <family val="1"/>
        <charset val="2"/>
      </rPr>
      <t>m</t>
    </r>
    <r>
      <rPr>
        <sz val="11"/>
        <rFont val="Calibri"/>
        <family val="2"/>
        <scheme val="minor"/>
      </rPr>
      <t xml:space="preserve"> not equal to 30</t>
    </r>
  </si>
  <si>
    <r>
      <t xml:space="preserve">Mean </t>
    </r>
    <r>
      <rPr>
        <sz val="11"/>
        <rFont val="Symbol"/>
        <family val="1"/>
        <charset val="2"/>
      </rPr>
      <t>m</t>
    </r>
    <r>
      <rPr>
        <sz val="11"/>
        <rFont val="Calibri"/>
        <family val="2"/>
        <scheme val="minor"/>
      </rPr>
      <t xml:space="preserve"> =</t>
    </r>
  </si>
  <si>
    <r>
      <t xml:space="preserve">Standard Deviation </t>
    </r>
    <r>
      <rPr>
        <sz val="11"/>
        <rFont val="Symbol"/>
        <family val="1"/>
        <charset val="2"/>
      </rPr>
      <t>s</t>
    </r>
    <r>
      <rPr>
        <sz val="11"/>
        <rFont val="Calibri"/>
        <family val="2"/>
        <scheme val="minor"/>
      </rPr>
      <t xml:space="preserve"> =</t>
    </r>
  </si>
  <si>
    <r>
      <t>Since Z</t>
    </r>
    <r>
      <rPr>
        <vertAlign val="subscript"/>
        <sz val="11"/>
        <rFont val="Calibri"/>
        <family val="2"/>
        <scheme val="minor"/>
      </rPr>
      <t>cal</t>
    </r>
    <r>
      <rPr>
        <sz val="11"/>
        <rFont val="Calibri"/>
        <family val="2"/>
        <scheme val="minor"/>
      </rPr>
      <t xml:space="preserve"> &gt; Upper Z</t>
    </r>
    <r>
      <rPr>
        <vertAlign val="subscript"/>
        <sz val="11"/>
        <rFont val="Calibri"/>
        <family val="2"/>
        <scheme val="minor"/>
      </rPr>
      <t>cri</t>
    </r>
    <r>
      <rPr>
        <sz val="11"/>
        <rFont val="Calibri"/>
        <family val="2"/>
        <scheme val="minor"/>
      </rPr>
      <t>, Accept H</t>
    </r>
    <r>
      <rPr>
        <vertAlign val="subscript"/>
        <sz val="11"/>
        <rFont val="Calibri"/>
        <family val="2"/>
        <scheme val="minor"/>
      </rPr>
      <t>1</t>
    </r>
  </si>
  <si>
    <r>
      <t>t</t>
    </r>
    <r>
      <rPr>
        <vertAlign val="subscript"/>
        <sz val="11"/>
        <rFont val="Calibri"/>
        <family val="2"/>
        <scheme val="minor"/>
      </rPr>
      <t>cal</t>
    </r>
    <r>
      <rPr>
        <sz val="11"/>
        <rFont val="Calibri"/>
        <family val="2"/>
        <scheme val="minor"/>
      </rPr>
      <t xml:space="preserve"> =</t>
    </r>
  </si>
  <si>
    <r>
      <t>H</t>
    </r>
    <r>
      <rPr>
        <vertAlign val="subscript"/>
        <sz val="11"/>
        <rFont val="Calibri"/>
        <family val="2"/>
        <scheme val="minor"/>
      </rPr>
      <t>0</t>
    </r>
    <r>
      <rPr>
        <sz val="11"/>
        <rFont val="Calibri"/>
        <family val="2"/>
        <scheme val="minor"/>
      </rPr>
      <t xml:space="preserve"> : population mean m = 15000</t>
    </r>
  </si>
  <si>
    <r>
      <t>H</t>
    </r>
    <r>
      <rPr>
        <vertAlign val="subscript"/>
        <sz val="11"/>
        <rFont val="Calibri"/>
        <family val="2"/>
        <scheme val="minor"/>
      </rPr>
      <t>1</t>
    </r>
    <r>
      <rPr>
        <sz val="11"/>
        <rFont val="Calibri"/>
        <family val="2"/>
        <scheme val="minor"/>
      </rPr>
      <t xml:space="preserve"> : population mean not equal to 15000</t>
    </r>
  </si>
  <si>
    <r>
      <t xml:space="preserve">Population mean </t>
    </r>
    <r>
      <rPr>
        <sz val="11"/>
        <rFont val="Symbol"/>
        <family val="1"/>
        <charset val="2"/>
      </rPr>
      <t>m</t>
    </r>
    <r>
      <rPr>
        <sz val="11"/>
        <rFont val="Calibri"/>
        <family val="2"/>
        <scheme val="minor"/>
      </rPr>
      <t xml:space="preserve"> =</t>
    </r>
  </si>
  <si>
    <r>
      <t>Upper t</t>
    </r>
    <r>
      <rPr>
        <vertAlign val="subscript"/>
        <sz val="11"/>
        <rFont val="Calibri"/>
        <family val="2"/>
        <scheme val="minor"/>
      </rPr>
      <t>cri</t>
    </r>
    <r>
      <rPr>
        <sz val="11"/>
        <rFont val="Calibri"/>
        <family val="2"/>
        <scheme val="minor"/>
      </rPr>
      <t xml:space="preserve"> =</t>
    </r>
  </si>
  <si>
    <r>
      <t>Lower t</t>
    </r>
    <r>
      <rPr>
        <vertAlign val="subscript"/>
        <sz val="11"/>
        <rFont val="Calibri"/>
        <family val="2"/>
        <scheme val="minor"/>
      </rPr>
      <t>cri</t>
    </r>
    <r>
      <rPr>
        <sz val="11"/>
        <rFont val="Calibri"/>
        <family val="2"/>
        <scheme val="minor"/>
      </rPr>
      <t xml:space="preserve"> =</t>
    </r>
  </si>
  <si>
    <r>
      <t>Since t</t>
    </r>
    <r>
      <rPr>
        <vertAlign val="subscript"/>
        <sz val="11"/>
        <rFont val="Calibri"/>
        <family val="2"/>
        <scheme val="minor"/>
      </rPr>
      <t>cal</t>
    </r>
    <r>
      <rPr>
        <sz val="11"/>
        <rFont val="Calibri"/>
        <family val="2"/>
        <scheme val="minor"/>
      </rPr>
      <t xml:space="preserve"> &gt; Lower t</t>
    </r>
    <r>
      <rPr>
        <vertAlign val="subscript"/>
        <sz val="11"/>
        <rFont val="Calibri"/>
        <family val="2"/>
        <scheme val="minor"/>
      </rPr>
      <t>cri</t>
    </r>
    <r>
      <rPr>
        <sz val="11"/>
        <rFont val="Calibri"/>
        <family val="2"/>
        <scheme val="minor"/>
      </rPr>
      <t xml:space="preserve"> and &lt; Upper t</t>
    </r>
    <r>
      <rPr>
        <vertAlign val="subscript"/>
        <sz val="11"/>
        <rFont val="Calibri"/>
        <family val="2"/>
        <scheme val="minor"/>
      </rPr>
      <t>cri</t>
    </r>
    <r>
      <rPr>
        <sz val="11"/>
        <rFont val="Calibri"/>
        <family val="2"/>
        <scheme val="minor"/>
      </rPr>
      <t>, Accept H</t>
    </r>
    <r>
      <rPr>
        <vertAlign val="subscript"/>
        <sz val="11"/>
        <rFont val="Calibri"/>
        <family val="2"/>
        <scheme val="minor"/>
      </rPr>
      <t>0</t>
    </r>
    <r>
      <rPr>
        <sz val="11"/>
        <rFont val="Calibri"/>
        <family val="2"/>
        <scheme val="minor"/>
      </rPr>
      <t xml:space="preserve"> [Borderline decision]</t>
    </r>
  </si>
  <si>
    <r>
      <t>H</t>
    </r>
    <r>
      <rPr>
        <vertAlign val="subscript"/>
        <sz val="11"/>
        <rFont val="Calibri"/>
        <family val="2"/>
        <scheme val="minor"/>
      </rPr>
      <t>0</t>
    </r>
    <r>
      <rPr>
        <sz val="11"/>
        <rFont val="Calibri"/>
        <family val="2"/>
        <scheme val="minor"/>
      </rPr>
      <t xml:space="preserve"> : population mean </t>
    </r>
    <r>
      <rPr>
        <sz val="11"/>
        <rFont val="Symbol"/>
        <family val="1"/>
        <charset val="2"/>
      </rPr>
      <t>m</t>
    </r>
    <r>
      <rPr>
        <sz val="11"/>
        <rFont val="Calibri"/>
        <family val="2"/>
        <scheme val="minor"/>
      </rPr>
      <t xml:space="preserve"> = 120</t>
    </r>
  </si>
  <si>
    <r>
      <t>H</t>
    </r>
    <r>
      <rPr>
        <vertAlign val="subscript"/>
        <sz val="11"/>
        <rFont val="Calibri"/>
        <family val="2"/>
        <scheme val="minor"/>
      </rPr>
      <t>1</t>
    </r>
    <r>
      <rPr>
        <sz val="11"/>
        <rFont val="Calibri"/>
        <family val="2"/>
        <scheme val="minor"/>
      </rPr>
      <t xml:space="preserve"> : population mean not equal to 120</t>
    </r>
  </si>
  <si>
    <r>
      <t>Since t</t>
    </r>
    <r>
      <rPr>
        <vertAlign val="subscript"/>
        <sz val="11"/>
        <rFont val="Calibri"/>
        <family val="2"/>
        <scheme val="minor"/>
      </rPr>
      <t>cal</t>
    </r>
    <r>
      <rPr>
        <sz val="11"/>
        <rFont val="Calibri"/>
        <family val="2"/>
        <scheme val="minor"/>
      </rPr>
      <t xml:space="preserve"> &lt; Lower t</t>
    </r>
    <r>
      <rPr>
        <vertAlign val="subscript"/>
        <sz val="11"/>
        <rFont val="Calibri"/>
        <family val="2"/>
        <scheme val="minor"/>
      </rPr>
      <t>cri</t>
    </r>
    <r>
      <rPr>
        <sz val="11"/>
        <rFont val="Calibri"/>
        <family val="2"/>
        <scheme val="minor"/>
      </rPr>
      <t>, Accept H</t>
    </r>
    <r>
      <rPr>
        <vertAlign val="subscript"/>
        <sz val="11"/>
        <rFont val="Calibri"/>
        <family val="2"/>
        <scheme val="minor"/>
      </rPr>
      <t>1</t>
    </r>
  </si>
  <si>
    <r>
      <t>H</t>
    </r>
    <r>
      <rPr>
        <vertAlign val="subscript"/>
        <sz val="11"/>
        <rFont val="Calibri"/>
        <family val="2"/>
        <scheme val="minor"/>
      </rPr>
      <t>0</t>
    </r>
    <r>
      <rPr>
        <sz val="11"/>
        <rFont val="Calibri"/>
        <family val="2"/>
        <scheme val="minor"/>
      </rPr>
      <t xml:space="preserve">: </t>
    </r>
    <r>
      <rPr>
        <sz val="11"/>
        <rFont val="Symbol"/>
        <family val="1"/>
        <charset val="2"/>
      </rPr>
      <t>m</t>
    </r>
    <r>
      <rPr>
        <vertAlign val="subscript"/>
        <sz val="11"/>
        <rFont val="Calibri"/>
        <family val="2"/>
        <scheme val="minor"/>
      </rPr>
      <t>A</t>
    </r>
    <r>
      <rPr>
        <sz val="11"/>
        <rFont val="Calibri"/>
        <family val="2"/>
        <scheme val="minor"/>
      </rPr>
      <t xml:space="preserve"> = </t>
    </r>
    <r>
      <rPr>
        <sz val="11"/>
        <rFont val="Symbol"/>
        <family val="1"/>
        <charset val="2"/>
      </rPr>
      <t>m</t>
    </r>
    <r>
      <rPr>
        <vertAlign val="subscript"/>
        <sz val="11"/>
        <rFont val="Calibri"/>
        <family val="2"/>
        <scheme val="minor"/>
      </rPr>
      <t>B</t>
    </r>
  </si>
  <si>
    <r>
      <t>H</t>
    </r>
    <r>
      <rPr>
        <vertAlign val="subscript"/>
        <sz val="11"/>
        <rFont val="Calibri"/>
        <family val="2"/>
        <scheme val="minor"/>
      </rPr>
      <t>1</t>
    </r>
    <r>
      <rPr>
        <sz val="11"/>
        <rFont val="Calibri"/>
        <family val="2"/>
        <scheme val="minor"/>
      </rPr>
      <t xml:space="preserve">: </t>
    </r>
    <r>
      <rPr>
        <sz val="11"/>
        <rFont val="Symbol"/>
        <family val="1"/>
        <charset val="2"/>
      </rPr>
      <t>m</t>
    </r>
    <r>
      <rPr>
        <vertAlign val="subscript"/>
        <sz val="11"/>
        <rFont val="Calibri"/>
        <family val="2"/>
        <scheme val="minor"/>
      </rPr>
      <t>A</t>
    </r>
    <r>
      <rPr>
        <sz val="11"/>
        <rFont val="Calibri"/>
        <family val="2"/>
        <scheme val="minor"/>
      </rPr>
      <t xml:space="preserve"> ≠ </t>
    </r>
    <r>
      <rPr>
        <sz val="11"/>
        <rFont val="Symbol"/>
        <family val="1"/>
        <charset val="2"/>
      </rPr>
      <t>m</t>
    </r>
    <r>
      <rPr>
        <vertAlign val="subscript"/>
        <sz val="11"/>
        <rFont val="Calibri"/>
        <family val="2"/>
        <scheme val="minor"/>
      </rPr>
      <t>B</t>
    </r>
  </si>
  <si>
    <r>
      <t>n</t>
    </r>
    <r>
      <rPr>
        <vertAlign val="subscript"/>
        <sz val="11"/>
        <rFont val="Calibri"/>
        <family val="2"/>
        <scheme val="minor"/>
      </rPr>
      <t>A</t>
    </r>
    <r>
      <rPr>
        <sz val="11"/>
        <rFont val="Calibri"/>
        <family val="2"/>
        <scheme val="minor"/>
      </rPr>
      <t xml:space="preserve"> =</t>
    </r>
  </si>
  <si>
    <r>
      <t>Standard deviation s</t>
    </r>
    <r>
      <rPr>
        <vertAlign val="subscript"/>
        <sz val="11"/>
        <rFont val="Calibri"/>
        <family val="2"/>
        <scheme val="minor"/>
      </rPr>
      <t>A</t>
    </r>
    <r>
      <rPr>
        <sz val="11"/>
        <rFont val="Calibri"/>
        <family val="2"/>
        <scheme val="minor"/>
      </rPr>
      <t xml:space="preserve"> =</t>
    </r>
  </si>
  <si>
    <r>
      <t>n</t>
    </r>
    <r>
      <rPr>
        <vertAlign val="subscript"/>
        <sz val="11"/>
        <rFont val="Calibri"/>
        <family val="2"/>
        <scheme val="minor"/>
      </rPr>
      <t>B</t>
    </r>
    <r>
      <rPr>
        <sz val="11"/>
        <rFont val="Calibri"/>
        <family val="2"/>
        <scheme val="minor"/>
      </rPr>
      <t xml:space="preserve"> =</t>
    </r>
  </si>
  <si>
    <r>
      <t>Standard deviation s</t>
    </r>
    <r>
      <rPr>
        <vertAlign val="subscript"/>
        <sz val="11"/>
        <rFont val="Calibri"/>
        <family val="2"/>
        <scheme val="minor"/>
      </rPr>
      <t>B</t>
    </r>
    <r>
      <rPr>
        <sz val="11"/>
        <rFont val="Calibri"/>
        <family val="2"/>
        <scheme val="minor"/>
      </rPr>
      <t>=</t>
    </r>
  </si>
  <si>
    <r>
      <t>H</t>
    </r>
    <r>
      <rPr>
        <vertAlign val="subscript"/>
        <sz val="11"/>
        <rFont val="Calibri"/>
        <family val="2"/>
        <scheme val="minor"/>
      </rPr>
      <t>0</t>
    </r>
    <r>
      <rPr>
        <sz val="11"/>
        <rFont val="Calibri"/>
        <family val="2"/>
        <scheme val="minor"/>
      </rPr>
      <t xml:space="preserve">: </t>
    </r>
    <r>
      <rPr>
        <sz val="11"/>
        <rFont val="Symbol"/>
        <family val="1"/>
        <charset val="2"/>
      </rPr>
      <t>m</t>
    </r>
    <r>
      <rPr>
        <vertAlign val="subscript"/>
        <sz val="11"/>
        <rFont val="Calibri"/>
        <family val="2"/>
        <scheme val="minor"/>
      </rPr>
      <t>A</t>
    </r>
    <r>
      <rPr>
        <sz val="11"/>
        <rFont val="Calibri"/>
        <family val="2"/>
        <scheme val="minor"/>
      </rPr>
      <t xml:space="preserve"> &lt;= </t>
    </r>
    <r>
      <rPr>
        <sz val="11"/>
        <rFont val="Symbol"/>
        <family val="1"/>
        <charset val="2"/>
      </rPr>
      <t>m</t>
    </r>
    <r>
      <rPr>
        <vertAlign val="subscript"/>
        <sz val="11"/>
        <rFont val="Calibri"/>
        <family val="2"/>
        <scheme val="minor"/>
      </rPr>
      <t>B</t>
    </r>
  </si>
  <si>
    <r>
      <t>H</t>
    </r>
    <r>
      <rPr>
        <vertAlign val="subscript"/>
        <sz val="11"/>
        <rFont val="Calibri"/>
        <family val="2"/>
        <scheme val="minor"/>
      </rPr>
      <t>1</t>
    </r>
    <r>
      <rPr>
        <sz val="11"/>
        <rFont val="Calibri"/>
        <family val="2"/>
        <scheme val="minor"/>
      </rPr>
      <t xml:space="preserve">: </t>
    </r>
    <r>
      <rPr>
        <sz val="11"/>
        <rFont val="Symbol"/>
        <family val="1"/>
        <charset val="2"/>
      </rPr>
      <t>m</t>
    </r>
    <r>
      <rPr>
        <vertAlign val="subscript"/>
        <sz val="11"/>
        <rFont val="Calibri"/>
        <family val="2"/>
        <scheme val="minor"/>
      </rPr>
      <t>A</t>
    </r>
    <r>
      <rPr>
        <sz val="11"/>
        <rFont val="Calibri"/>
        <family val="2"/>
        <scheme val="minor"/>
      </rPr>
      <t xml:space="preserve"> &gt; </t>
    </r>
    <r>
      <rPr>
        <sz val="11"/>
        <rFont val="Symbol"/>
        <family val="1"/>
        <charset val="2"/>
      </rPr>
      <t>m</t>
    </r>
    <r>
      <rPr>
        <vertAlign val="subscript"/>
        <sz val="11"/>
        <rFont val="Calibri"/>
        <family val="2"/>
        <scheme val="minor"/>
      </rPr>
      <t>B</t>
    </r>
  </si>
  <si>
    <r>
      <t>Since t</t>
    </r>
    <r>
      <rPr>
        <vertAlign val="subscript"/>
        <sz val="11"/>
        <rFont val="Calibri"/>
        <family val="2"/>
        <scheme val="minor"/>
      </rPr>
      <t>cal</t>
    </r>
    <r>
      <rPr>
        <sz val="11"/>
        <rFont val="Calibri"/>
        <family val="2"/>
        <scheme val="minor"/>
      </rPr>
      <t xml:space="preserve"> &gt; Upper one tail t</t>
    </r>
    <r>
      <rPr>
        <vertAlign val="subscript"/>
        <sz val="11"/>
        <rFont val="Calibri"/>
        <family val="2"/>
        <scheme val="minor"/>
      </rPr>
      <t>cri</t>
    </r>
    <r>
      <rPr>
        <sz val="11"/>
        <rFont val="Calibri"/>
        <family val="2"/>
        <scheme val="minor"/>
      </rPr>
      <t>, Accept H</t>
    </r>
    <r>
      <rPr>
        <vertAlign val="subscript"/>
        <sz val="11"/>
        <rFont val="Calibri"/>
        <family val="2"/>
        <scheme val="minor"/>
      </rPr>
      <t>1</t>
    </r>
  </si>
  <si>
    <r>
      <t>Since t</t>
    </r>
    <r>
      <rPr>
        <vertAlign val="subscript"/>
        <sz val="11"/>
        <rFont val="Calibri"/>
        <family val="2"/>
        <scheme val="minor"/>
      </rPr>
      <t>cal</t>
    </r>
    <r>
      <rPr>
        <sz val="11"/>
        <rFont val="Calibri"/>
        <family val="2"/>
        <scheme val="minor"/>
      </rPr>
      <t xml:space="preserve"> &lt; t</t>
    </r>
    <r>
      <rPr>
        <vertAlign val="subscript"/>
        <sz val="11"/>
        <rFont val="Calibri"/>
        <family val="2"/>
        <scheme val="minor"/>
      </rPr>
      <t>cri</t>
    </r>
    <r>
      <rPr>
        <sz val="11"/>
        <rFont val="Calibri"/>
        <family val="2"/>
        <scheme val="minor"/>
      </rPr>
      <t>, Accept H</t>
    </r>
    <r>
      <rPr>
        <vertAlign val="subscript"/>
        <sz val="11"/>
        <rFont val="Calibri"/>
        <family val="2"/>
        <scheme val="minor"/>
      </rPr>
      <t>1</t>
    </r>
    <r>
      <rPr>
        <sz val="11"/>
        <rFont val="Calibri"/>
        <family val="2"/>
        <scheme val="minor"/>
      </rPr>
      <t xml:space="preserve"> [Borderline decision]</t>
    </r>
  </si>
  <si>
    <r>
      <t>H</t>
    </r>
    <r>
      <rPr>
        <vertAlign val="subscript"/>
        <sz val="11"/>
        <rFont val="Calibri"/>
        <family val="2"/>
        <scheme val="minor"/>
      </rPr>
      <t>0</t>
    </r>
    <r>
      <rPr>
        <sz val="11"/>
        <rFont val="Calibri"/>
        <family val="2"/>
        <scheme val="minor"/>
      </rPr>
      <t>: Sales Before - Sales After =&gt; 0</t>
    </r>
  </si>
  <si>
    <r>
      <t>H</t>
    </r>
    <r>
      <rPr>
        <vertAlign val="subscript"/>
        <sz val="11"/>
        <rFont val="Calibri"/>
        <family val="2"/>
        <scheme val="minor"/>
      </rPr>
      <t>1</t>
    </r>
    <r>
      <rPr>
        <sz val="11"/>
        <rFont val="Calibri"/>
        <family val="2"/>
        <scheme val="minor"/>
      </rPr>
      <t>: Sales Before - Sales After &lt; 0</t>
    </r>
  </si>
  <si>
    <r>
      <t>Lower one tail t</t>
    </r>
    <r>
      <rPr>
        <vertAlign val="subscript"/>
        <sz val="11"/>
        <rFont val="Calibri"/>
        <family val="2"/>
        <scheme val="minor"/>
      </rPr>
      <t>cri</t>
    </r>
    <r>
      <rPr>
        <sz val="11"/>
        <rFont val="Calibri"/>
        <family val="2"/>
        <scheme val="minor"/>
      </rPr>
      <t xml:space="preserve"> =</t>
    </r>
  </si>
  <si>
    <r>
      <t>Since t</t>
    </r>
    <r>
      <rPr>
        <vertAlign val="subscript"/>
        <sz val="11"/>
        <rFont val="Calibri"/>
        <family val="2"/>
        <scheme val="minor"/>
      </rPr>
      <t>cal</t>
    </r>
    <r>
      <rPr>
        <sz val="11"/>
        <rFont val="Calibri"/>
        <family val="2"/>
        <scheme val="minor"/>
      </rPr>
      <t xml:space="preserve"> &lt; Lower t</t>
    </r>
    <r>
      <rPr>
        <vertAlign val="subscript"/>
        <sz val="11"/>
        <rFont val="Calibri"/>
        <family val="2"/>
        <scheme val="minor"/>
      </rPr>
      <t>cri</t>
    </r>
    <r>
      <rPr>
        <sz val="11"/>
        <rFont val="Calibri"/>
        <family val="2"/>
        <scheme val="minor"/>
      </rPr>
      <t>, Accept H</t>
    </r>
    <r>
      <rPr>
        <vertAlign val="subscript"/>
        <sz val="11"/>
        <rFont val="Calibri"/>
        <family val="2"/>
        <scheme val="minor"/>
      </rPr>
      <t>1</t>
    </r>
    <r>
      <rPr>
        <sz val="11"/>
        <rFont val="Calibri"/>
        <family val="2"/>
        <scheme val="minor"/>
      </rPr>
      <t xml:space="preserve"> at 5%</t>
    </r>
  </si>
  <si>
    <r>
      <t>1% lower one tail t</t>
    </r>
    <r>
      <rPr>
        <vertAlign val="subscript"/>
        <sz val="11"/>
        <rFont val="Calibri"/>
        <family val="2"/>
        <scheme val="minor"/>
      </rPr>
      <t>cri</t>
    </r>
    <r>
      <rPr>
        <sz val="11"/>
        <rFont val="Calibri"/>
        <family val="2"/>
        <scheme val="minor"/>
      </rPr>
      <t xml:space="preserve"> =</t>
    </r>
  </si>
  <si>
    <r>
      <t>Since t</t>
    </r>
    <r>
      <rPr>
        <vertAlign val="subscript"/>
        <sz val="11"/>
        <rFont val="Calibri"/>
        <family val="2"/>
        <scheme val="minor"/>
      </rPr>
      <t>cal</t>
    </r>
    <r>
      <rPr>
        <sz val="11"/>
        <rFont val="Calibri"/>
        <family val="2"/>
        <scheme val="minor"/>
      </rPr>
      <t xml:space="preserve"> &gt; Lower t</t>
    </r>
    <r>
      <rPr>
        <vertAlign val="subscript"/>
        <sz val="11"/>
        <rFont val="Calibri"/>
        <family val="2"/>
        <scheme val="minor"/>
      </rPr>
      <t>cri</t>
    </r>
    <r>
      <rPr>
        <sz val="11"/>
        <rFont val="Calibri"/>
        <family val="2"/>
        <scheme val="minor"/>
      </rPr>
      <t>, Accept H</t>
    </r>
    <r>
      <rPr>
        <vertAlign val="subscript"/>
        <sz val="11"/>
        <rFont val="Calibri"/>
        <family val="2"/>
        <scheme val="minor"/>
      </rPr>
      <t>0</t>
    </r>
    <r>
      <rPr>
        <sz val="11"/>
        <rFont val="Calibri"/>
        <family val="2"/>
        <scheme val="minor"/>
      </rPr>
      <t xml:space="preserve"> at 1%</t>
    </r>
  </si>
  <si>
    <r>
      <t>H</t>
    </r>
    <r>
      <rPr>
        <vertAlign val="subscript"/>
        <sz val="11"/>
        <rFont val="Calibri"/>
        <family val="2"/>
        <scheme val="minor"/>
      </rPr>
      <t>0</t>
    </r>
    <r>
      <rPr>
        <sz val="11"/>
        <rFont val="Calibri"/>
        <family val="2"/>
        <scheme val="minor"/>
      </rPr>
      <t>: RM - Pro = 0</t>
    </r>
  </si>
  <si>
    <r>
      <t>H</t>
    </r>
    <r>
      <rPr>
        <vertAlign val="subscript"/>
        <sz val="11"/>
        <rFont val="Calibri"/>
        <family val="2"/>
        <scheme val="minor"/>
      </rPr>
      <t>1</t>
    </r>
    <r>
      <rPr>
        <sz val="11"/>
        <rFont val="Calibri"/>
        <family val="2"/>
        <scheme val="minor"/>
      </rPr>
      <t>: RM - Pro ≠ 0</t>
    </r>
  </si>
  <si>
    <r>
      <t>Upper two tail t</t>
    </r>
    <r>
      <rPr>
        <vertAlign val="subscript"/>
        <sz val="11"/>
        <rFont val="Calibri"/>
        <family val="2"/>
        <scheme val="minor"/>
      </rPr>
      <t>cri</t>
    </r>
    <r>
      <rPr>
        <sz val="11"/>
        <rFont val="Calibri"/>
        <family val="2"/>
        <scheme val="minor"/>
      </rPr>
      <t xml:space="preserve"> =</t>
    </r>
  </si>
  <si>
    <r>
      <t>Lower two tail t</t>
    </r>
    <r>
      <rPr>
        <vertAlign val="subscript"/>
        <sz val="11"/>
        <rFont val="Calibri"/>
        <family val="2"/>
        <scheme val="minor"/>
      </rPr>
      <t>cri</t>
    </r>
    <r>
      <rPr>
        <sz val="11"/>
        <rFont val="Calibri"/>
        <family val="2"/>
        <scheme val="minor"/>
      </rPr>
      <t xml:space="preserve"> =</t>
    </r>
  </si>
  <si>
    <t>One tail test</t>
  </si>
  <si>
    <t>X7.1</t>
  </si>
  <si>
    <t>X7.2</t>
  </si>
  <si>
    <t>X7.3</t>
  </si>
  <si>
    <t>X7.4</t>
  </si>
  <si>
    <t>X7.5</t>
  </si>
  <si>
    <t>X7.6</t>
  </si>
  <si>
    <t>X7.7</t>
  </si>
  <si>
    <t>X7.8</t>
  </si>
  <si>
    <t>X7.9</t>
  </si>
  <si>
    <t>X7.10</t>
  </si>
  <si>
    <t>X7.11</t>
  </si>
  <si>
    <t>X7.12</t>
  </si>
  <si>
    <t>X7.13</t>
  </si>
  <si>
    <t>X7.14</t>
  </si>
  <si>
    <t>X7.15</t>
  </si>
  <si>
    <t>X7.16</t>
  </si>
  <si>
    <t>TU7.1</t>
  </si>
  <si>
    <t>TU7.2</t>
  </si>
  <si>
    <t>TU7.3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</si>
</sst>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00000"/>
    <numFmt numFmtId="166" formatCode="0.0000000"/>
    <numFmt numFmtId="167" formatCode="0.00000000000"/>
    <numFmt numFmtId="168" formatCode="0.00000000"/>
  </numFmts>
  <fonts count="11" x14ac:knownFonts="1">
    <font>
      <sz val="11"/>
      <color theme="1"/>
      <name val="Calibri"/>
      <family val="2"/>
      <scheme val="minor"/>
    </font>
    <font>
      <i/>
      <sz val="11"/>
      <color theme="1"/>
      <name val="Calibri"/>
      <family val="2"/>
      <scheme val="minor"/>
    </font>
    <font>
      <vertAlign val="subscript"/>
      <sz val="11"/>
      <color theme="1"/>
      <name val="Calibri"/>
      <family val="2"/>
      <scheme val="minor"/>
    </font>
    <font>
      <sz val="11"/>
      <color theme="1"/>
      <name val="Calibri"/>
      <family val="2"/>
    </font>
    <font>
      <sz val="11"/>
      <color theme="1"/>
      <name val="Symbol"/>
      <family val="1"/>
      <charset val="2"/>
    </font>
    <font>
      <vertAlign val="subscript"/>
      <sz val="11"/>
      <color theme="1"/>
      <name val="Symbol"/>
      <family val="1"/>
      <charset val="2"/>
    </font>
    <font>
      <vertAlign val="subscript"/>
      <sz val="11"/>
      <color theme="1"/>
      <name val="Calibri"/>
      <family val="2"/>
    </font>
    <font>
      <sz val="10"/>
      <name val="Arial"/>
      <family val="2"/>
    </font>
    <font>
      <sz val="11"/>
      <name val="Calibri"/>
      <family val="2"/>
      <scheme val="minor"/>
    </font>
    <font>
      <vertAlign val="subscript"/>
      <sz val="11"/>
      <name val="Calibri"/>
      <family val="2"/>
      <scheme val="minor"/>
    </font>
    <font>
      <sz val="11"/>
      <name val="Symbol"/>
      <family val="1"/>
      <charset val="2"/>
    </font>
  </fonts>
  <fills count="8">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6">
    <border>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cellStyleXfs>
  <cellXfs count="68">
    <xf numFmtId="0" fontId="0" fillId="0" borderId="0" xfId="0"/>
    <xf numFmtId="0" fontId="1" fillId="0" borderId="2" xfId="0" applyFont="1" applyFill="1" applyBorder="1" applyAlignment="1">
      <alignment horizontal="center"/>
    </xf>
    <xf numFmtId="0" fontId="0" fillId="0" borderId="0" xfId="0" applyAlignment="1">
      <alignment horizontal="left"/>
    </xf>
    <xf numFmtId="0" fontId="0" fillId="0" borderId="0" xfId="0" quotePrefix="1"/>
    <xf numFmtId="0" fontId="0" fillId="0" borderId="0" xfId="0" applyAlignment="1">
      <alignment horizontal="right"/>
    </xf>
    <xf numFmtId="0" fontId="0" fillId="0" borderId="3" xfId="0" applyBorder="1"/>
    <xf numFmtId="0" fontId="0" fillId="0" borderId="0" xfId="0" applyFill="1" applyBorder="1" applyAlignment="1"/>
    <xf numFmtId="0" fontId="0" fillId="0" borderId="1" xfId="0" applyFill="1" applyBorder="1" applyAlignment="1"/>
    <xf numFmtId="0" fontId="0" fillId="0" borderId="0" xfId="0" applyAlignment="1">
      <alignment horizontal="center"/>
    </xf>
    <xf numFmtId="0" fontId="0" fillId="0" borderId="3" xfId="0" applyBorder="1" applyAlignment="1">
      <alignment horizontal="center"/>
    </xf>
    <xf numFmtId="0" fontId="0" fillId="2" borderId="3" xfId="0" applyFill="1" applyBorder="1"/>
    <xf numFmtId="0" fontId="0" fillId="2" borderId="3" xfId="0" applyFill="1" applyBorder="1" applyAlignment="1">
      <alignment horizontal="center"/>
    </xf>
    <xf numFmtId="0" fontId="0" fillId="2" borderId="3" xfId="0" applyFill="1" applyBorder="1" applyAlignment="1">
      <alignment horizontal="right"/>
    </xf>
    <xf numFmtId="0" fontId="0" fillId="2" borderId="0" xfId="0" applyFill="1" applyBorder="1" applyAlignment="1"/>
    <xf numFmtId="0" fontId="0" fillId="0" borderId="3" xfId="0" applyBorder="1" applyAlignment="1">
      <alignment horizontal="right"/>
    </xf>
    <xf numFmtId="0" fontId="0" fillId="0" borderId="3" xfId="0" applyBorder="1" applyAlignment="1">
      <alignment horizontal="center" vertical="center"/>
    </xf>
    <xf numFmtId="0" fontId="8" fillId="0" borderId="0" xfId="1" applyFont="1"/>
    <xf numFmtId="0" fontId="8" fillId="0" borderId="0" xfId="1" applyFont="1" applyAlignment="1">
      <alignment horizontal="right"/>
    </xf>
    <xf numFmtId="0" fontId="8" fillId="0" borderId="0" xfId="1" quotePrefix="1" applyFont="1"/>
    <xf numFmtId="0" fontId="8" fillId="0" borderId="3" xfId="1" applyFont="1" applyBorder="1" applyAlignment="1">
      <alignment horizontal="right"/>
    </xf>
    <xf numFmtId="0" fontId="8" fillId="0" borderId="3" xfId="1" applyFont="1" applyBorder="1"/>
    <xf numFmtId="0" fontId="8" fillId="0" borderId="3" xfId="1" applyFont="1" applyBorder="1" applyAlignment="1">
      <alignment horizontal="center"/>
    </xf>
    <xf numFmtId="0" fontId="8" fillId="0" borderId="0" xfId="1" quotePrefix="1" applyFont="1" applyBorder="1"/>
    <xf numFmtId="0" fontId="8" fillId="0" borderId="0" xfId="1" applyFont="1" applyBorder="1" applyAlignment="1">
      <alignment horizontal="right"/>
    </xf>
    <xf numFmtId="0" fontId="8" fillId="0" borderId="0" xfId="1" applyFont="1" applyBorder="1"/>
    <xf numFmtId="0" fontId="8" fillId="0" borderId="0" xfId="1" applyFont="1" applyAlignment="1">
      <alignment horizontal="center"/>
    </xf>
    <xf numFmtId="0" fontId="8" fillId="2" borderId="3" xfId="1" applyFont="1" applyFill="1" applyBorder="1" applyAlignment="1">
      <alignment horizontal="center"/>
    </xf>
    <xf numFmtId="165" fontId="8" fillId="0" borderId="0" xfId="1" applyNumberFormat="1" applyFont="1"/>
    <xf numFmtId="2" fontId="8" fillId="0" borderId="3" xfId="1" applyNumberFormat="1" applyFont="1" applyBorder="1" applyAlignment="1">
      <alignment horizontal="center"/>
    </xf>
    <xf numFmtId="168" fontId="8" fillId="0" borderId="0" xfId="1" applyNumberFormat="1" applyFont="1"/>
    <xf numFmtId="167" fontId="8" fillId="0" borderId="0" xfId="1" applyNumberFormat="1" applyFont="1"/>
    <xf numFmtId="165" fontId="8" fillId="0" borderId="0" xfId="1" quotePrefix="1" applyNumberFormat="1" applyFont="1"/>
    <xf numFmtId="0" fontId="8" fillId="2" borderId="3" xfId="1" applyFont="1" applyFill="1" applyBorder="1" applyAlignment="1">
      <alignment horizontal="center" wrapText="1"/>
    </xf>
    <xf numFmtId="0" fontId="8" fillId="0" borderId="0" xfId="1" quotePrefix="1" applyFont="1" applyAlignment="1">
      <alignment horizontal="center"/>
    </xf>
    <xf numFmtId="0" fontId="8" fillId="3" borderId="0" xfId="1" applyFont="1" applyFill="1"/>
    <xf numFmtId="0" fontId="8" fillId="4" borderId="0" xfId="1" applyFont="1" applyFill="1"/>
    <xf numFmtId="0" fontId="8" fillId="2" borderId="0" xfId="1" applyFont="1" applyFill="1"/>
    <xf numFmtId="0" fontId="8" fillId="4" borderId="3" xfId="1" applyFont="1" applyFill="1" applyBorder="1" applyAlignment="1">
      <alignment horizontal="right"/>
    </xf>
    <xf numFmtId="0" fontId="8" fillId="4" borderId="3" xfId="1" applyFont="1" applyFill="1" applyBorder="1"/>
    <xf numFmtId="0" fontId="8" fillId="5" borderId="0" xfId="1" applyFont="1" applyFill="1"/>
    <xf numFmtId="0" fontId="8" fillId="5" borderId="3" xfId="1" applyFont="1" applyFill="1" applyBorder="1" applyAlignment="1">
      <alignment horizontal="right"/>
    </xf>
    <xf numFmtId="0" fontId="8" fillId="5" borderId="3" xfId="1" applyFont="1" applyFill="1" applyBorder="1"/>
    <xf numFmtId="0" fontId="8" fillId="5" borderId="0" xfId="1" quotePrefix="1" applyFont="1" applyFill="1"/>
    <xf numFmtId="0" fontId="8" fillId="6" borderId="0" xfId="1" applyFont="1" applyFill="1"/>
    <xf numFmtId="0" fontId="8" fillId="6" borderId="3" xfId="1" applyFont="1" applyFill="1" applyBorder="1" applyAlignment="1">
      <alignment horizontal="right"/>
    </xf>
    <xf numFmtId="0" fontId="8" fillId="6" borderId="3" xfId="1" applyFont="1" applyFill="1" applyBorder="1"/>
    <xf numFmtId="0" fontId="8" fillId="6" borderId="0" xfId="1" quotePrefix="1" applyFont="1" applyFill="1"/>
    <xf numFmtId="0" fontId="8" fillId="6" borderId="0" xfId="1" applyFont="1" applyFill="1" applyAlignment="1">
      <alignment horizontal="right"/>
    </xf>
    <xf numFmtId="2" fontId="8" fillId="6" borderId="3" xfId="1" applyNumberFormat="1" applyFont="1" applyFill="1" applyBorder="1"/>
    <xf numFmtId="165" fontId="8" fillId="6" borderId="3" xfId="1" applyNumberFormat="1" applyFont="1" applyFill="1" applyBorder="1"/>
    <xf numFmtId="166" fontId="8" fillId="6" borderId="3" xfId="1" applyNumberFormat="1" applyFont="1" applyFill="1" applyBorder="1"/>
    <xf numFmtId="165" fontId="8" fillId="6" borderId="0" xfId="1" applyNumberFormat="1" applyFont="1" applyFill="1"/>
    <xf numFmtId="0" fontId="8" fillId="7" borderId="0" xfId="1" applyFont="1" applyFill="1"/>
    <xf numFmtId="0" fontId="8" fillId="7" borderId="3" xfId="1" applyFont="1" applyFill="1" applyBorder="1" applyAlignment="1">
      <alignment horizontal="right"/>
    </xf>
    <xf numFmtId="0" fontId="8" fillId="7" borderId="3" xfId="1" applyFont="1" applyFill="1" applyBorder="1"/>
    <xf numFmtId="165" fontId="8" fillId="5" borderId="0" xfId="1" applyNumberFormat="1" applyFont="1" applyFill="1"/>
    <xf numFmtId="0" fontId="8" fillId="2" borderId="0" xfId="1" applyFont="1" applyFill="1" applyAlignment="1">
      <alignment horizontal="right"/>
    </xf>
    <xf numFmtId="164" fontId="8" fillId="6" borderId="3" xfId="1" applyNumberFormat="1" applyFont="1" applyFill="1" applyBorder="1"/>
    <xf numFmtId="0" fontId="8" fillId="6" borderId="3" xfId="1" quotePrefix="1" applyFont="1" applyFill="1" applyBorder="1"/>
    <xf numFmtId="0" fontId="8" fillId="6" borderId="4" xfId="1" applyFont="1" applyFill="1" applyBorder="1" applyAlignment="1">
      <alignment horizontal="center"/>
    </xf>
    <xf numFmtId="0" fontId="8" fillId="6" borderId="3" xfId="1" applyFont="1" applyFill="1" applyBorder="1" applyAlignment="1">
      <alignment horizontal="center"/>
    </xf>
    <xf numFmtId="0" fontId="8" fillId="6" borderId="5" xfId="1" applyFont="1" applyFill="1" applyBorder="1" applyAlignment="1">
      <alignment horizontal="center"/>
    </xf>
    <xf numFmtId="0" fontId="0" fillId="0" borderId="0" xfId="0" applyFill="1"/>
    <xf numFmtId="0" fontId="8" fillId="0" borderId="0" xfId="1" applyFont="1" applyFill="1"/>
    <xf numFmtId="0" fontId="0" fillId="0" borderId="3" xfId="0" applyBorder="1" applyAlignment="1">
      <alignment wrapText="1"/>
    </xf>
    <xf numFmtId="0" fontId="0" fillId="0" borderId="3" xfId="0" applyBorder="1" applyAlignment="1">
      <alignment horizontal="left" wrapText="1"/>
    </xf>
    <xf numFmtId="0" fontId="0" fillId="0" borderId="3" xfId="0" applyBorder="1" applyAlignment="1">
      <alignment horizontal="center" vertical="center"/>
    </xf>
    <xf numFmtId="0" fontId="0" fillId="0" borderId="0" xfId="0"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16</xdr:row>
      <xdr:rowOff>190500</xdr:rowOff>
    </xdr:from>
    <xdr:to>
      <xdr:col>14</xdr:col>
      <xdr:colOff>323356</xdr:colOff>
      <xdr:row>30</xdr:row>
      <xdr:rowOff>104450</xdr:rowOff>
    </xdr:to>
    <xdr:pic>
      <xdr:nvPicPr>
        <xdr:cNvPr id="2" name="Picture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xfrm>
          <a:off x="8505825" y="3514725"/>
          <a:ext cx="3952381" cy="2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6"/>
  <sheetViews>
    <sheetView tabSelected="1" workbookViewId="0">
      <selection activeCell="G28" sqref="G28"/>
    </sheetView>
  </sheetViews>
  <sheetFormatPr defaultColWidth="9.140625" defaultRowHeight="15" x14ac:dyDescent="0.25"/>
  <cols>
    <col min="1" max="1" width="5" style="16" customWidth="1"/>
    <col min="2" max="2" width="20.5703125" style="16" customWidth="1"/>
    <col min="3" max="3" width="38.28515625" style="16" customWidth="1"/>
    <col min="4" max="4" width="21" style="16" customWidth="1"/>
    <col min="5" max="5" width="33.42578125" style="16" customWidth="1"/>
    <col min="6" max="16384" width="9.140625" style="16"/>
  </cols>
  <sheetData>
    <row r="1" spans="1:5" x14ac:dyDescent="0.25">
      <c r="A1" s="16" t="s">
        <v>211</v>
      </c>
    </row>
    <row r="2" spans="1:5" x14ac:dyDescent="0.25">
      <c r="B2" s="34" t="s">
        <v>59</v>
      </c>
      <c r="C2" s="34"/>
      <c r="D2" s="34"/>
      <c r="E2" s="34"/>
    </row>
    <row r="3" spans="1:5" ht="18" x14ac:dyDescent="0.35">
      <c r="B3" s="34"/>
      <c r="C3" s="34" t="s">
        <v>171</v>
      </c>
      <c r="D3" s="34"/>
      <c r="E3" s="34"/>
    </row>
    <row r="4" spans="1:5" ht="18" x14ac:dyDescent="0.35">
      <c r="B4" s="34"/>
      <c r="C4" s="34" t="s">
        <v>172</v>
      </c>
      <c r="D4" s="34"/>
      <c r="E4" s="34"/>
    </row>
    <row r="5" spans="1:5" x14ac:dyDescent="0.25">
      <c r="B5" s="34"/>
      <c r="C5" s="34" t="s">
        <v>12</v>
      </c>
      <c r="D5" s="34"/>
      <c r="E5" s="34"/>
    </row>
    <row r="7" spans="1:5" x14ac:dyDescent="0.25">
      <c r="B7" s="36" t="s">
        <v>58</v>
      </c>
      <c r="C7" s="56" t="s">
        <v>57</v>
      </c>
      <c r="D7" s="36"/>
      <c r="E7" s="36"/>
    </row>
    <row r="8" spans="1:5" x14ac:dyDescent="0.25">
      <c r="B8" s="36"/>
      <c r="C8" s="56" t="s">
        <v>56</v>
      </c>
      <c r="D8" s="36"/>
      <c r="E8" s="36"/>
    </row>
    <row r="10" spans="1:5" x14ac:dyDescent="0.25">
      <c r="B10" s="35" t="s">
        <v>55</v>
      </c>
      <c r="C10" s="37" t="s">
        <v>54</v>
      </c>
      <c r="D10" s="38">
        <v>0.05</v>
      </c>
      <c r="E10" s="35"/>
    </row>
    <row r="12" spans="1:5" x14ac:dyDescent="0.25">
      <c r="B12" s="43" t="s">
        <v>53</v>
      </c>
      <c r="C12" s="44" t="s">
        <v>103</v>
      </c>
      <c r="D12" s="45">
        <v>900</v>
      </c>
      <c r="E12" s="43"/>
    </row>
    <row r="13" spans="1:5" x14ac:dyDescent="0.25">
      <c r="B13" s="43"/>
      <c r="C13" s="44" t="s">
        <v>104</v>
      </c>
      <c r="D13" s="45">
        <v>150</v>
      </c>
      <c r="E13" s="43"/>
    </row>
    <row r="14" spans="1:5" x14ac:dyDescent="0.25">
      <c r="B14" s="43"/>
      <c r="C14" s="43"/>
      <c r="D14" s="43"/>
      <c r="E14" s="43"/>
    </row>
    <row r="15" spans="1:5" x14ac:dyDescent="0.25">
      <c r="B15" s="43"/>
      <c r="C15" s="44" t="s">
        <v>15</v>
      </c>
      <c r="D15" s="45">
        <v>40</v>
      </c>
      <c r="E15" s="46"/>
    </row>
    <row r="16" spans="1:5" x14ac:dyDescent="0.25">
      <c r="B16" s="43"/>
      <c r="C16" s="44" t="s">
        <v>52</v>
      </c>
      <c r="D16" s="45">
        <v>942</v>
      </c>
      <c r="E16" s="46"/>
    </row>
    <row r="17" spans="2:5" x14ac:dyDescent="0.25">
      <c r="B17" s="43"/>
      <c r="C17" s="44" t="s">
        <v>16</v>
      </c>
      <c r="D17" s="45">
        <f>D13/D15^0.5</f>
        <v>23.717082451262844</v>
      </c>
      <c r="E17" s="46" t="str">
        <f ca="1">_xlfn.FORMULATEXT(D17)</f>
        <v>=D13/D15^0.5</v>
      </c>
    </row>
    <row r="18" spans="2:5" ht="18" x14ac:dyDescent="0.35">
      <c r="B18" s="43"/>
      <c r="C18" s="44" t="s">
        <v>173</v>
      </c>
      <c r="D18" s="45">
        <f>STANDARDIZE(D16,D12,D17)</f>
        <v>1.7708754896942924</v>
      </c>
      <c r="E18" s="46" t="str">
        <f ca="1">_xlfn.FORMULATEXT(D18)</f>
        <v>=STANDARDIZE(D16,D12,D17)</v>
      </c>
    </row>
    <row r="19" spans="2:5" x14ac:dyDescent="0.25">
      <c r="B19" s="43"/>
      <c r="C19" s="47"/>
      <c r="D19" s="43"/>
      <c r="E19" s="46"/>
    </row>
    <row r="20" spans="2:5" x14ac:dyDescent="0.25">
      <c r="B20" s="43"/>
      <c r="C20" s="44" t="s">
        <v>51</v>
      </c>
      <c r="D20" s="45"/>
      <c r="E20" s="43"/>
    </row>
    <row r="21" spans="2:5" x14ac:dyDescent="0.25">
      <c r="B21" s="43"/>
      <c r="C21" s="44" t="s">
        <v>17</v>
      </c>
      <c r="D21" s="45">
        <f>2*(1-_xlfn.NORM.S.DIST(ABS(D18),TRUE))</f>
        <v>7.6581409035670012E-2</v>
      </c>
      <c r="E21" s="46" t="str">
        <f ca="1">_xlfn.FORMULATEXT(D21)</f>
        <v>=2*(1-NORM.S.DIST(ABS(D18),TRUE))</v>
      </c>
    </row>
    <row r="22" spans="2:5" x14ac:dyDescent="0.25">
      <c r="B22" s="43"/>
      <c r="C22" s="44" t="s">
        <v>50</v>
      </c>
      <c r="D22" s="57">
        <f>_xlfn.NORM.S.INV(D10/2)</f>
        <v>-1.9599639845400538</v>
      </c>
      <c r="E22" s="46" t="str">
        <f ca="1">_xlfn.FORMULATEXT(D22)</f>
        <v>=NORM.S.INV(D10/2)</v>
      </c>
    </row>
    <row r="23" spans="2:5" x14ac:dyDescent="0.25">
      <c r="B23" s="43"/>
      <c r="C23" s="44" t="s">
        <v>49</v>
      </c>
      <c r="D23" s="57">
        <f>_xlfn.NORM.S.INV(1-D10/2)</f>
        <v>1.9599639845400536</v>
      </c>
      <c r="E23" s="46" t="str">
        <f ca="1">_xlfn.FORMULATEXT(D23)</f>
        <v>=NORM.S.INV(1-D10/2)</v>
      </c>
    </row>
    <row r="25" spans="2:5" x14ac:dyDescent="0.25">
      <c r="B25" s="39" t="s">
        <v>48</v>
      </c>
      <c r="C25" s="39"/>
      <c r="D25" s="39"/>
      <c r="E25" s="39"/>
    </row>
    <row r="26" spans="2:5" ht="18" x14ac:dyDescent="0.35">
      <c r="B26" s="39" t="s">
        <v>174</v>
      </c>
      <c r="C26" s="39"/>
      <c r="D26" s="39"/>
      <c r="E26" s="39"/>
    </row>
  </sheetData>
  <printOptions headings="1" gridLines="1"/>
  <pageMargins left="0.75" right="0.75" top="1" bottom="1" header="0.5" footer="0.5"/>
  <pageSetup paperSize="9" scale="9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24"/>
  <sheetViews>
    <sheetView workbookViewId="0">
      <selection activeCell="A2" sqref="A2"/>
    </sheetView>
  </sheetViews>
  <sheetFormatPr defaultRowHeight="15" x14ac:dyDescent="0.25"/>
  <cols>
    <col min="2" max="2" width="43" customWidth="1"/>
    <col min="3" max="3" width="17.28515625" customWidth="1"/>
    <col min="4" max="4" width="44" customWidth="1"/>
  </cols>
  <sheetData>
    <row r="1" spans="1:4" x14ac:dyDescent="0.25">
      <c r="A1" t="s">
        <v>220</v>
      </c>
    </row>
    <row r="3" spans="1:4" ht="18" x14ac:dyDescent="0.35">
      <c r="B3" t="s">
        <v>164</v>
      </c>
    </row>
    <row r="4" spans="1:4" ht="18" x14ac:dyDescent="0.35">
      <c r="B4" t="s">
        <v>165</v>
      </c>
    </row>
    <row r="5" spans="1:4" x14ac:dyDescent="0.25">
      <c r="B5" t="s">
        <v>144</v>
      </c>
    </row>
    <row r="7" spans="1:4" ht="16.5" x14ac:dyDescent="0.3">
      <c r="B7" s="14" t="s">
        <v>139</v>
      </c>
      <c r="C7" s="5">
        <v>0.06</v>
      </c>
    </row>
    <row r="9" spans="1:4" x14ac:dyDescent="0.25">
      <c r="B9" s="14" t="s">
        <v>166</v>
      </c>
      <c r="C9" s="5">
        <v>2.5000000000000001E-2</v>
      </c>
    </row>
    <row r="10" spans="1:4" x14ac:dyDescent="0.25">
      <c r="B10" s="14" t="s">
        <v>138</v>
      </c>
      <c r="C10" s="5">
        <v>250</v>
      </c>
    </row>
    <row r="12" spans="1:4" x14ac:dyDescent="0.25">
      <c r="B12" s="2" t="s">
        <v>145</v>
      </c>
    </row>
    <row r="13" spans="1:4" x14ac:dyDescent="0.25">
      <c r="B13" s="2" t="s">
        <v>140</v>
      </c>
    </row>
    <row r="14" spans="1:4" x14ac:dyDescent="0.25">
      <c r="B14" t="s">
        <v>141</v>
      </c>
    </row>
    <row r="16" spans="1:4" x14ac:dyDescent="0.25">
      <c r="B16" s="14" t="s">
        <v>105</v>
      </c>
      <c r="C16" s="5">
        <f>(C9-C7)/SQRT((C7*(1-C7)/C10))</f>
        <v>-2.3302284306494698</v>
      </c>
      <c r="D16" s="18" t="str">
        <f ca="1">_xlfn.FORMULATEXT(C16)</f>
        <v>=(C9-C7)/SQRT((C7*(1-C7)/C10))</v>
      </c>
    </row>
    <row r="18" spans="2:4" x14ac:dyDescent="0.25">
      <c r="B18" s="14" t="s">
        <v>77</v>
      </c>
      <c r="C18" s="5">
        <v>0.05</v>
      </c>
    </row>
    <row r="19" spans="2:4" x14ac:dyDescent="0.25">
      <c r="B19" s="14" t="s">
        <v>161</v>
      </c>
      <c r="C19" s="5">
        <f>_xlfn.NORM.S.INV(C18)</f>
        <v>-1.6448536269514726</v>
      </c>
      <c r="D19" s="18" t="str">
        <f ca="1">_xlfn.FORMULATEXT(C19)</f>
        <v>=NORM.S.INV(C18)</v>
      </c>
    </row>
    <row r="20" spans="2:4" x14ac:dyDescent="0.25">
      <c r="B20" s="4" t="s">
        <v>148</v>
      </c>
    </row>
    <row r="21" spans="2:4" x14ac:dyDescent="0.25">
      <c r="B21" s="14" t="s">
        <v>143</v>
      </c>
      <c r="C21" s="5">
        <f>_xlfn.NORM.S.DIST(C16,TRUE)</f>
        <v>9.8970405461618217E-3</v>
      </c>
      <c r="D21" s="18" t="str">
        <f ca="1">_xlfn.FORMULATEXT(C21)</f>
        <v>=NORM.S.DIST(C16,TRUE)</v>
      </c>
    </row>
    <row r="23" spans="2:4" x14ac:dyDescent="0.25">
      <c r="B23" s="2" t="s">
        <v>162</v>
      </c>
    </row>
    <row r="24" spans="2:4" x14ac:dyDescent="0.25">
      <c r="B24" t="s">
        <v>163</v>
      </c>
    </row>
  </sheetData>
  <printOptions headings="1" gridLines="1"/>
  <pageMargins left="0.70866141732283472" right="0.70866141732283472" top="0.74803149606299213" bottom="0.74803149606299213" header="0.31496062992125984" footer="0.31496062992125984"/>
  <pageSetup paperSize="9" scale="90"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30"/>
  <sheetViews>
    <sheetView workbookViewId="0">
      <selection activeCell="I32" sqref="I32"/>
    </sheetView>
  </sheetViews>
  <sheetFormatPr defaultColWidth="9.140625" defaultRowHeight="15" x14ac:dyDescent="0.25"/>
  <cols>
    <col min="1" max="1" width="6.42578125" style="16" customWidth="1"/>
    <col min="2" max="3" width="9.140625" style="25"/>
    <col min="4" max="4" width="3.140625" style="16" customWidth="1"/>
    <col min="5" max="5" width="22.42578125" style="16" customWidth="1"/>
    <col min="6" max="6" width="21.42578125" style="16" customWidth="1"/>
    <col min="7" max="7" width="13.85546875" style="16" customWidth="1"/>
    <col min="8" max="8" width="40.5703125" style="16" customWidth="1"/>
    <col min="9" max="16384" width="9.140625" style="16"/>
  </cols>
  <sheetData>
    <row r="1" spans="1:8" x14ac:dyDescent="0.25">
      <c r="A1" s="16" t="s">
        <v>221</v>
      </c>
    </row>
    <row r="3" spans="1:8" ht="18" x14ac:dyDescent="0.35">
      <c r="B3" s="26" t="s">
        <v>83</v>
      </c>
      <c r="C3" s="26" t="s">
        <v>82</v>
      </c>
      <c r="E3" s="34" t="s">
        <v>62</v>
      </c>
      <c r="F3" s="34" t="s">
        <v>190</v>
      </c>
      <c r="G3" s="34"/>
      <c r="H3" s="34"/>
    </row>
    <row r="4" spans="1:8" ht="18" x14ac:dyDescent="0.35">
      <c r="B4" s="21">
        <v>51</v>
      </c>
      <c r="C4" s="21">
        <v>71</v>
      </c>
      <c r="E4" s="34"/>
      <c r="F4" s="34" t="s">
        <v>191</v>
      </c>
      <c r="G4" s="34"/>
      <c r="H4" s="34"/>
    </row>
    <row r="5" spans="1:8" x14ac:dyDescent="0.25">
      <c r="B5" s="21">
        <v>66</v>
      </c>
      <c r="C5" s="21">
        <v>69</v>
      </c>
      <c r="E5" s="34"/>
      <c r="F5" s="34" t="s">
        <v>12</v>
      </c>
      <c r="G5" s="34"/>
      <c r="H5" s="34"/>
    </row>
    <row r="6" spans="1:8" x14ac:dyDescent="0.25">
      <c r="B6" s="21">
        <v>50</v>
      </c>
      <c r="C6" s="21">
        <v>63</v>
      </c>
    </row>
    <row r="7" spans="1:8" x14ac:dyDescent="0.25">
      <c r="B7" s="21">
        <v>48</v>
      </c>
      <c r="C7" s="21">
        <v>66</v>
      </c>
      <c r="E7" s="36" t="s">
        <v>58</v>
      </c>
      <c r="F7" s="36" t="s">
        <v>25</v>
      </c>
      <c r="G7" s="36"/>
      <c r="H7" s="36"/>
    </row>
    <row r="8" spans="1:8" x14ac:dyDescent="0.25">
      <c r="B8" s="21">
        <v>63</v>
      </c>
      <c r="C8" s="21">
        <v>68</v>
      </c>
      <c r="E8" s="36"/>
      <c r="F8" s="36" t="s">
        <v>19</v>
      </c>
      <c r="G8" s="36"/>
      <c r="H8" s="36"/>
    </row>
    <row r="9" spans="1:8" x14ac:dyDescent="0.25">
      <c r="B9" s="21">
        <v>45</v>
      </c>
      <c r="C9" s="21">
        <v>61</v>
      </c>
      <c r="E9" s="36"/>
      <c r="F9" s="36" t="s">
        <v>81</v>
      </c>
      <c r="G9" s="36"/>
      <c r="H9" s="36"/>
    </row>
    <row r="10" spans="1:8" x14ac:dyDescent="0.25">
      <c r="B10" s="21">
        <v>35</v>
      </c>
      <c r="C10" s="21">
        <v>53</v>
      </c>
    </row>
    <row r="11" spans="1:8" x14ac:dyDescent="0.25">
      <c r="B11" s="21">
        <v>36</v>
      </c>
      <c r="C11" s="21">
        <v>59</v>
      </c>
      <c r="E11" s="35" t="s">
        <v>55</v>
      </c>
      <c r="F11" s="37" t="s">
        <v>54</v>
      </c>
      <c r="G11" s="38">
        <v>0.05</v>
      </c>
      <c r="H11" s="35"/>
    </row>
    <row r="12" spans="1:8" x14ac:dyDescent="0.25">
      <c r="B12" s="21">
        <v>9</v>
      </c>
      <c r="C12" s="21">
        <v>65</v>
      </c>
    </row>
    <row r="13" spans="1:8" ht="18" x14ac:dyDescent="0.35">
      <c r="B13" s="21">
        <v>68</v>
      </c>
      <c r="C13" s="21">
        <v>55</v>
      </c>
      <c r="E13" s="43" t="s">
        <v>53</v>
      </c>
      <c r="F13" s="44" t="s">
        <v>192</v>
      </c>
      <c r="G13" s="45">
        <f>COUNT(B4:B20)</f>
        <v>17</v>
      </c>
      <c r="H13" s="46" t="str">
        <f t="shared" ref="H13:H20" ca="1" si="0">_xlfn.FORMULATEXT(G13)</f>
        <v>=COUNT(B4:B20)</v>
      </c>
    </row>
    <row r="14" spans="1:8" x14ac:dyDescent="0.25">
      <c r="B14" s="21">
        <v>39</v>
      </c>
      <c r="C14" s="21">
        <v>48</v>
      </c>
      <c r="E14" s="43"/>
      <c r="F14" s="44" t="s">
        <v>80</v>
      </c>
      <c r="G14" s="49">
        <f>AVERAGE(B4:B20)</f>
        <v>49.529411764705884</v>
      </c>
      <c r="H14" s="46" t="str">
        <f t="shared" ca="1" si="0"/>
        <v>=AVERAGE(B4:B20)</v>
      </c>
    </row>
    <row r="15" spans="1:8" ht="18" x14ac:dyDescent="0.35">
      <c r="B15" s="21">
        <v>48</v>
      </c>
      <c r="C15" s="21">
        <v>66</v>
      </c>
      <c r="E15" s="43"/>
      <c r="F15" s="44" t="s">
        <v>193</v>
      </c>
      <c r="G15" s="49">
        <f>STDEV(B4:B20)</f>
        <v>17.124973164427242</v>
      </c>
      <c r="H15" s="46" t="str">
        <f t="shared" ca="1" si="0"/>
        <v>=STDEV(B4:B20)</v>
      </c>
    </row>
    <row r="16" spans="1:8" ht="18" x14ac:dyDescent="0.35">
      <c r="B16" s="21">
        <v>54</v>
      </c>
      <c r="C16" s="21">
        <v>43</v>
      </c>
      <c r="E16" s="43"/>
      <c r="F16" s="44" t="s">
        <v>194</v>
      </c>
      <c r="G16" s="45">
        <f>COUNT(C4:C30)</f>
        <v>27</v>
      </c>
      <c r="H16" s="46" t="str">
        <f t="shared" ca="1" si="0"/>
        <v>=COUNT(C4:C30)</v>
      </c>
    </row>
    <row r="17" spans="2:8" x14ac:dyDescent="0.25">
      <c r="B17" s="21">
        <v>35</v>
      </c>
      <c r="C17" s="21">
        <v>34</v>
      </c>
      <c r="E17" s="43"/>
      <c r="F17" s="44" t="s">
        <v>24</v>
      </c>
      <c r="G17" s="45">
        <f>AVERAGE(C4:C30)</f>
        <v>59.333333333333336</v>
      </c>
      <c r="H17" s="46" t="str">
        <f t="shared" ca="1" si="0"/>
        <v>=AVERAGE(C4:C30)</v>
      </c>
    </row>
    <row r="18" spans="2:8" ht="18" x14ac:dyDescent="0.35">
      <c r="B18" s="21">
        <v>68</v>
      </c>
      <c r="C18" s="21">
        <v>57</v>
      </c>
      <c r="E18" s="43"/>
      <c r="F18" s="44" t="s">
        <v>195</v>
      </c>
      <c r="G18" s="50">
        <f>STDEV(C4:C30)</f>
        <v>9.8214835163298257</v>
      </c>
      <c r="H18" s="46" t="str">
        <f t="shared" ca="1" si="0"/>
        <v>=STDEV(C4:C30)</v>
      </c>
    </row>
    <row r="19" spans="2:8" x14ac:dyDescent="0.25">
      <c r="B19" s="21">
        <v>83</v>
      </c>
      <c r="C19" s="21">
        <v>58</v>
      </c>
      <c r="E19" s="43"/>
      <c r="F19" s="44" t="s">
        <v>26</v>
      </c>
      <c r="G19" s="50">
        <f>((G13-1)*G15^2+(G16-1)*G18^2)/(G13+G16-2)</f>
        <v>171.43417366946792</v>
      </c>
      <c r="H19" s="46" t="str">
        <f t="shared" ca="1" si="0"/>
        <v>=((G13-1)*G15^2+(G16-1)*G18^2)/(G13+G16-2)</v>
      </c>
    </row>
    <row r="20" spans="2:8" ht="18" x14ac:dyDescent="0.35">
      <c r="B20" s="21">
        <v>44</v>
      </c>
      <c r="C20" s="21">
        <v>61</v>
      </c>
      <c r="E20" s="43"/>
      <c r="F20" s="44" t="s">
        <v>180</v>
      </c>
      <c r="G20" s="45">
        <f>(G14-G17)/SQRT(G19*(1/G13+1/G16))</f>
        <v>-2.4184167023097309</v>
      </c>
      <c r="H20" s="46" t="str">
        <f t="shared" ca="1" si="0"/>
        <v>=(G14-G17)/SQRT(G19*(1/G13+1/G16))</v>
      </c>
    </row>
    <row r="21" spans="2:8" x14ac:dyDescent="0.25">
      <c r="B21" s="21"/>
      <c r="C21" s="21">
        <v>58</v>
      </c>
      <c r="E21" s="43"/>
      <c r="F21" s="47" t="s">
        <v>23</v>
      </c>
      <c r="G21" s="43"/>
      <c r="H21" s="43"/>
    </row>
    <row r="22" spans="2:8" x14ac:dyDescent="0.25">
      <c r="B22" s="21"/>
      <c r="C22" s="21">
        <v>77</v>
      </c>
      <c r="E22" s="43"/>
      <c r="F22" s="44" t="s">
        <v>27</v>
      </c>
      <c r="G22" s="45">
        <f>G13+G16-2</f>
        <v>42</v>
      </c>
      <c r="H22" s="46" t="str">
        <f ca="1">_xlfn.FORMULATEXT(G22)</f>
        <v>=G13+G16-2</v>
      </c>
    </row>
    <row r="23" spans="2:8" x14ac:dyDescent="0.25">
      <c r="B23" s="21"/>
      <c r="C23" s="21">
        <v>73</v>
      </c>
      <c r="E23" s="43"/>
      <c r="F23" s="44" t="s">
        <v>28</v>
      </c>
      <c r="G23" s="45">
        <f>_xlfn.T.DIST.2T(ABS(G20),G22)</f>
        <v>2.0002579900198728E-2</v>
      </c>
      <c r="H23" s="46" t="str">
        <f ca="1">_xlfn.FORMULATEXT(G23)</f>
        <v>=T.DIST.2T(ABS(G20),G22)</v>
      </c>
    </row>
    <row r="24" spans="2:8" x14ac:dyDescent="0.25">
      <c r="B24" s="21"/>
      <c r="C24" s="21">
        <v>63</v>
      </c>
      <c r="E24" s="43"/>
      <c r="F24" s="44" t="s">
        <v>79</v>
      </c>
      <c r="G24" s="45">
        <f>_xlfn.T.INV.2T(G11,G22)</f>
        <v>2.0180817028184461</v>
      </c>
      <c r="H24" s="46" t="str">
        <f ca="1">_xlfn.FORMULATEXT(G24)</f>
        <v>=T.INV.2T(G11,G22)</v>
      </c>
    </row>
    <row r="25" spans="2:8" x14ac:dyDescent="0.25">
      <c r="B25" s="21"/>
      <c r="C25" s="21">
        <v>48</v>
      </c>
      <c r="E25" s="43"/>
      <c r="F25" s="44" t="s">
        <v>78</v>
      </c>
      <c r="G25" s="45">
        <f>-G24</f>
        <v>-2.0180817028184461</v>
      </c>
      <c r="H25" s="46" t="str">
        <f ca="1">_xlfn.FORMULATEXT(G25)</f>
        <v>=-G24</v>
      </c>
    </row>
    <row r="26" spans="2:8" x14ac:dyDescent="0.25">
      <c r="B26" s="21"/>
      <c r="C26" s="21">
        <v>47</v>
      </c>
    </row>
    <row r="27" spans="2:8" x14ac:dyDescent="0.25">
      <c r="B27" s="21"/>
      <c r="C27" s="21">
        <v>53</v>
      </c>
      <c r="E27" s="39" t="s">
        <v>48</v>
      </c>
      <c r="F27" s="39"/>
      <c r="G27" s="39"/>
      <c r="H27" s="39"/>
    </row>
    <row r="28" spans="2:8" ht="18" x14ac:dyDescent="0.35">
      <c r="B28" s="21"/>
      <c r="C28" s="21">
        <v>68</v>
      </c>
      <c r="E28" s="39" t="s">
        <v>189</v>
      </c>
      <c r="F28" s="39"/>
      <c r="G28" s="55"/>
      <c r="H28" s="39"/>
    </row>
    <row r="29" spans="2:8" x14ac:dyDescent="0.25">
      <c r="B29" s="21"/>
      <c r="C29" s="21">
        <v>64</v>
      </c>
      <c r="G29" s="27"/>
    </row>
    <row r="30" spans="2:8" x14ac:dyDescent="0.25">
      <c r="B30" s="21"/>
      <c r="C30" s="21">
        <v>54</v>
      </c>
      <c r="G30" s="27"/>
    </row>
  </sheetData>
  <printOptions headings="1" gridLines="1"/>
  <pageMargins left="0.75" right="0.75" top="0.65" bottom="0.66" header="0.5" footer="0.5"/>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29"/>
  <sheetViews>
    <sheetView workbookViewId="0">
      <selection activeCell="H29" sqref="H29"/>
    </sheetView>
  </sheetViews>
  <sheetFormatPr defaultColWidth="9.140625" defaultRowHeight="15" x14ac:dyDescent="0.25"/>
  <cols>
    <col min="1" max="1" width="9.28515625" style="16" customWidth="1"/>
    <col min="2" max="2" width="11.28515625" style="25" customWidth="1"/>
    <col min="3" max="3" width="11.42578125" style="25" customWidth="1"/>
    <col min="4" max="4" width="6" style="16" customWidth="1"/>
    <col min="5" max="5" width="20.140625" style="16" customWidth="1"/>
    <col min="6" max="6" width="21.42578125" style="16" customWidth="1"/>
    <col min="7" max="7" width="13.85546875" style="16" customWidth="1"/>
    <col min="8" max="8" width="40.5703125" style="16" customWidth="1"/>
    <col min="9" max="16384" width="9.140625" style="16"/>
  </cols>
  <sheetData>
    <row r="1" spans="1:8" x14ac:dyDescent="0.25">
      <c r="A1" s="16" t="s">
        <v>222</v>
      </c>
    </row>
    <row r="3" spans="1:8" ht="18" x14ac:dyDescent="0.35">
      <c r="B3" s="26" t="s">
        <v>88</v>
      </c>
      <c r="C3" s="26" t="s">
        <v>87</v>
      </c>
      <c r="E3" s="34" t="s">
        <v>62</v>
      </c>
      <c r="F3" s="34" t="s">
        <v>196</v>
      </c>
      <c r="G3" s="34"/>
      <c r="H3" s="34"/>
    </row>
    <row r="4" spans="1:8" ht="18" x14ac:dyDescent="0.35">
      <c r="B4" s="28">
        <v>156.66999999999999</v>
      </c>
      <c r="C4" s="28">
        <v>127.16</v>
      </c>
      <c r="E4" s="34"/>
      <c r="F4" s="34" t="s">
        <v>197</v>
      </c>
      <c r="G4" s="34"/>
      <c r="H4" s="34"/>
    </row>
    <row r="5" spans="1:8" x14ac:dyDescent="0.25">
      <c r="B5" s="28">
        <v>169.81</v>
      </c>
      <c r="C5" s="28">
        <v>101.85</v>
      </c>
      <c r="E5" s="34"/>
      <c r="F5" s="34" t="s">
        <v>37</v>
      </c>
      <c r="G5" s="34"/>
      <c r="H5" s="34"/>
    </row>
    <row r="6" spans="1:8" x14ac:dyDescent="0.25">
      <c r="B6" s="28">
        <v>130.74</v>
      </c>
      <c r="C6" s="28">
        <v>109.1</v>
      </c>
    </row>
    <row r="7" spans="1:8" x14ac:dyDescent="0.25">
      <c r="B7" s="28">
        <v>146.81</v>
      </c>
      <c r="C7" s="28">
        <v>124.94</v>
      </c>
      <c r="E7" s="36" t="s">
        <v>58</v>
      </c>
      <c r="F7" s="36" t="s">
        <v>25</v>
      </c>
      <c r="G7" s="36"/>
      <c r="H7" s="36"/>
    </row>
    <row r="8" spans="1:8" x14ac:dyDescent="0.25">
      <c r="B8" s="28">
        <v>143.69</v>
      </c>
      <c r="C8" s="28">
        <v>110.93</v>
      </c>
      <c r="E8" s="36"/>
      <c r="F8" s="36" t="s">
        <v>86</v>
      </c>
      <c r="G8" s="36"/>
      <c r="H8" s="36"/>
    </row>
    <row r="9" spans="1:8" x14ac:dyDescent="0.25">
      <c r="B9" s="28">
        <v>155.38</v>
      </c>
      <c r="C9" s="28">
        <v>132.91</v>
      </c>
      <c r="E9" s="36"/>
      <c r="F9" s="36" t="s">
        <v>81</v>
      </c>
      <c r="G9" s="36"/>
      <c r="H9" s="36"/>
    </row>
    <row r="10" spans="1:8" x14ac:dyDescent="0.25">
      <c r="B10" s="28">
        <v>147.28</v>
      </c>
      <c r="C10" s="28">
        <v>108.21</v>
      </c>
    </row>
    <row r="11" spans="1:8" x14ac:dyDescent="0.25">
      <c r="B11" s="28">
        <v>140.66999999999999</v>
      </c>
      <c r="C11" s="28">
        <v>142.68</v>
      </c>
      <c r="E11" s="35" t="s">
        <v>55</v>
      </c>
      <c r="F11" s="37" t="s">
        <v>54</v>
      </c>
      <c r="G11" s="38">
        <v>0.05</v>
      </c>
      <c r="H11" s="35"/>
    </row>
    <row r="12" spans="1:8" x14ac:dyDescent="0.25">
      <c r="B12" s="28">
        <v>157.58000000000001</v>
      </c>
      <c r="C12" s="28">
        <v>135.91999999999999</v>
      </c>
    </row>
    <row r="13" spans="1:8" ht="18" x14ac:dyDescent="0.35">
      <c r="B13" s="28">
        <v>154.78</v>
      </c>
      <c r="C13" s="28"/>
      <c r="E13" s="43" t="s">
        <v>85</v>
      </c>
      <c r="F13" s="44" t="s">
        <v>192</v>
      </c>
      <c r="G13" s="45">
        <f>COUNT(B4:B17)</f>
        <v>14</v>
      </c>
      <c r="H13" s="46" t="str">
        <f t="shared" ref="H13:H20" ca="1" si="0">_xlfn.FORMULATEXT(G13)</f>
        <v>=COUNT(B4:B17)</v>
      </c>
    </row>
    <row r="14" spans="1:8" x14ac:dyDescent="0.25">
      <c r="B14" s="28">
        <v>154.86000000000001</v>
      </c>
      <c r="C14" s="28"/>
      <c r="E14" s="43"/>
      <c r="F14" s="44" t="s">
        <v>80</v>
      </c>
      <c r="G14" s="49">
        <f>AVERAGE(B4:B17)</f>
        <v>154.84</v>
      </c>
      <c r="H14" s="46" t="str">
        <f t="shared" ca="1" si="0"/>
        <v>=AVERAGE(B4:B17)</v>
      </c>
    </row>
    <row r="15" spans="1:8" ht="18" x14ac:dyDescent="0.35">
      <c r="B15" s="28">
        <v>179.89</v>
      </c>
      <c r="C15" s="28"/>
      <c r="E15" s="43"/>
      <c r="F15" s="44" t="s">
        <v>193</v>
      </c>
      <c r="G15" s="49">
        <f>_xlfn.STDEV.S(B4:B17)</f>
        <v>12.887924580784913</v>
      </c>
      <c r="H15" s="46" t="str">
        <f t="shared" ca="1" si="0"/>
        <v>=STDEV.S(B4:B17)</v>
      </c>
    </row>
    <row r="16" spans="1:8" ht="18" x14ac:dyDescent="0.35">
      <c r="B16" s="28">
        <v>158.86000000000001</v>
      </c>
      <c r="C16" s="28"/>
      <c r="E16" s="43"/>
      <c r="F16" s="44" t="s">
        <v>194</v>
      </c>
      <c r="G16" s="45">
        <f>COUNT(C4:C12)</f>
        <v>9</v>
      </c>
      <c r="H16" s="46" t="str">
        <f t="shared" ca="1" si="0"/>
        <v>=COUNT(C4:C12)</v>
      </c>
    </row>
    <row r="17" spans="2:8" x14ac:dyDescent="0.25">
      <c r="B17" s="28">
        <v>170.74</v>
      </c>
      <c r="C17" s="28"/>
      <c r="E17" s="43"/>
      <c r="F17" s="44" t="s">
        <v>24</v>
      </c>
      <c r="G17" s="48">
        <f>AVERAGE(C4:C12)</f>
        <v>121.52222222222223</v>
      </c>
      <c r="H17" s="46" t="str">
        <f t="shared" ca="1" si="0"/>
        <v>=AVERAGE(C4:C12)</v>
      </c>
    </row>
    <row r="18" spans="2:8" ht="18" x14ac:dyDescent="0.35">
      <c r="E18" s="43"/>
      <c r="F18" s="44" t="s">
        <v>195</v>
      </c>
      <c r="G18" s="50">
        <f>_xlfn.STDEV.S(C4:C12)</f>
        <v>14.399709873620479</v>
      </c>
      <c r="H18" s="46" t="str">
        <f t="shared" ca="1" si="0"/>
        <v>=STDEV.S(C4:C12)</v>
      </c>
    </row>
    <row r="19" spans="2:8" x14ac:dyDescent="0.25">
      <c r="E19" s="43"/>
      <c r="F19" s="44" t="s">
        <v>26</v>
      </c>
      <c r="G19" s="50">
        <f>((G13-1)*G15^2+(G16-1)*G18^2)/(G13+G16-2)</f>
        <v>181.81404550264497</v>
      </c>
      <c r="H19" s="46" t="str">
        <f t="shared" ca="1" si="0"/>
        <v>=((G13-1)*G15^2+(G16-1)*G18^2)/(G13+G16-2)</v>
      </c>
    </row>
    <row r="20" spans="2:8" ht="18" x14ac:dyDescent="0.35">
      <c r="E20" s="43"/>
      <c r="F20" s="44" t="s">
        <v>180</v>
      </c>
      <c r="G20" s="45">
        <f>(G14-G17)/SQRT(G19*(1/G13+1/G16))</f>
        <v>5.7834058055598216</v>
      </c>
      <c r="H20" s="46" t="str">
        <f t="shared" ca="1" si="0"/>
        <v>=(G14-G17)/SQRT(G19*(1/G13+1/G16))</v>
      </c>
    </row>
    <row r="21" spans="2:8" x14ac:dyDescent="0.25">
      <c r="E21" s="43"/>
      <c r="F21" s="47" t="s">
        <v>23</v>
      </c>
      <c r="G21" s="43"/>
      <c r="H21" s="43"/>
    </row>
    <row r="22" spans="2:8" x14ac:dyDescent="0.25">
      <c r="E22" s="43"/>
      <c r="F22" s="44" t="s">
        <v>27</v>
      </c>
      <c r="G22" s="45">
        <f>G13+G16-2</f>
        <v>21</v>
      </c>
      <c r="H22" s="46" t="str">
        <f ca="1">_xlfn.FORMULATEXT(G22)</f>
        <v>=G13+G16-2</v>
      </c>
    </row>
    <row r="23" spans="2:8" x14ac:dyDescent="0.25">
      <c r="E23" s="43"/>
      <c r="F23" s="44" t="s">
        <v>84</v>
      </c>
      <c r="G23" s="45">
        <f>_xlfn.T.DIST.RT(G20,G22)</f>
        <v>4.8389771605531903E-6</v>
      </c>
      <c r="H23" s="46" t="str">
        <f ca="1">_xlfn.FORMULATEXT(G23)</f>
        <v>=T.DIST.RT(G20,G22)</v>
      </c>
    </row>
    <row r="24" spans="2:8" x14ac:dyDescent="0.25">
      <c r="E24" s="43"/>
      <c r="F24" s="44" t="s">
        <v>79</v>
      </c>
      <c r="G24" s="45">
        <f>-_xlfn.T.INV(G11,G22)</f>
        <v>1.7207429028118781</v>
      </c>
      <c r="H24" s="46" t="str">
        <f ca="1">_xlfn.FORMULATEXT(G24)</f>
        <v>=-T.INV(G11,G22)</v>
      </c>
    </row>
    <row r="26" spans="2:8" x14ac:dyDescent="0.25">
      <c r="E26" s="39" t="s">
        <v>48</v>
      </c>
      <c r="F26" s="39"/>
      <c r="G26" s="39"/>
      <c r="H26" s="39"/>
    </row>
    <row r="27" spans="2:8" ht="18" x14ac:dyDescent="0.35">
      <c r="E27" s="39" t="s">
        <v>198</v>
      </c>
      <c r="F27" s="39"/>
      <c r="G27" s="39"/>
      <c r="H27" s="39"/>
    </row>
    <row r="28" spans="2:8" x14ac:dyDescent="0.25">
      <c r="G28" s="29"/>
    </row>
    <row r="29" spans="2:8" x14ac:dyDescent="0.25">
      <c r="G29" s="27"/>
    </row>
  </sheetData>
  <printOptions headings="1" gridLines="1"/>
  <pageMargins left="0.75" right="0.75" top="0.37" bottom="0.62" header="0.22" footer="0.34"/>
  <pageSetup paperSize="9" scale="9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51"/>
  <sheetViews>
    <sheetView workbookViewId="0">
      <selection activeCell="I33" sqref="I33"/>
    </sheetView>
  </sheetViews>
  <sheetFormatPr defaultColWidth="9.140625" defaultRowHeight="15" x14ac:dyDescent="0.25"/>
  <cols>
    <col min="1" max="1" width="8.5703125" style="16" customWidth="1"/>
    <col min="2" max="2" width="8.5703125" style="25" customWidth="1"/>
    <col min="3" max="3" width="8.5703125" style="16" customWidth="1"/>
    <col min="4" max="4" width="4.85546875" style="16" customWidth="1"/>
    <col min="5" max="5" width="20.42578125" style="16" customWidth="1"/>
    <col min="6" max="6" width="19.7109375" style="16" customWidth="1"/>
    <col min="7" max="7" width="14.140625" style="16" customWidth="1"/>
    <col min="8" max="8" width="55" style="16" customWidth="1"/>
    <col min="9" max="10" width="9.140625" style="16"/>
    <col min="11" max="11" width="16.7109375" style="16" bestFit="1" customWidth="1"/>
    <col min="12" max="12" width="10.7109375" style="16" customWidth="1"/>
    <col min="13" max="16384" width="9.140625" style="16"/>
  </cols>
  <sheetData>
    <row r="1" spans="1:12" x14ac:dyDescent="0.25">
      <c r="A1" s="16" t="s">
        <v>223</v>
      </c>
    </row>
    <row r="3" spans="1:12" x14ac:dyDescent="0.25">
      <c r="B3" s="26" t="s">
        <v>83</v>
      </c>
      <c r="C3" s="26" t="s">
        <v>82</v>
      </c>
    </row>
    <row r="4" spans="1:12" ht="18" x14ac:dyDescent="0.35">
      <c r="B4" s="21">
        <v>51</v>
      </c>
      <c r="C4" s="21">
        <v>71</v>
      </c>
      <c r="E4" s="34" t="s">
        <v>62</v>
      </c>
      <c r="F4" s="34" t="s">
        <v>190</v>
      </c>
      <c r="G4" s="34"/>
      <c r="H4" s="34"/>
    </row>
    <row r="5" spans="1:12" ht="18" x14ac:dyDescent="0.35">
      <c r="B5" s="21">
        <v>66</v>
      </c>
      <c r="C5" s="21">
        <v>69</v>
      </c>
      <c r="E5" s="34"/>
      <c r="F5" s="34" t="s">
        <v>191</v>
      </c>
      <c r="G5" s="34"/>
      <c r="H5" s="34"/>
    </row>
    <row r="6" spans="1:12" x14ac:dyDescent="0.25">
      <c r="B6" s="21">
        <v>50</v>
      </c>
      <c r="C6" s="21">
        <v>63</v>
      </c>
      <c r="E6" s="34"/>
      <c r="F6" s="34" t="s">
        <v>12</v>
      </c>
      <c r="G6" s="34"/>
      <c r="H6" s="34"/>
    </row>
    <row r="7" spans="1:12" x14ac:dyDescent="0.25">
      <c r="B7" s="21">
        <v>48</v>
      </c>
      <c r="C7" s="21">
        <v>66</v>
      </c>
    </row>
    <row r="8" spans="1:12" x14ac:dyDescent="0.25">
      <c r="B8" s="21">
        <v>63</v>
      </c>
      <c r="C8" s="21">
        <v>68</v>
      </c>
      <c r="E8" s="36" t="s">
        <v>58</v>
      </c>
      <c r="F8" s="36" t="s">
        <v>29</v>
      </c>
      <c r="G8" s="36"/>
      <c r="H8" s="36"/>
    </row>
    <row r="9" spans="1:12" x14ac:dyDescent="0.25">
      <c r="B9" s="21">
        <v>45</v>
      </c>
      <c r="C9" s="21">
        <v>61</v>
      </c>
      <c r="E9" s="36"/>
      <c r="F9" s="36" t="s">
        <v>91</v>
      </c>
      <c r="G9" s="36"/>
      <c r="H9" s="36"/>
    </row>
    <row r="10" spans="1:12" x14ac:dyDescent="0.25">
      <c r="B10" s="21">
        <v>35</v>
      </c>
      <c r="C10" s="21">
        <v>53</v>
      </c>
      <c r="E10" s="36"/>
      <c r="F10" s="36" t="s">
        <v>90</v>
      </c>
      <c r="G10" s="36"/>
      <c r="H10" s="36"/>
    </row>
    <row r="11" spans="1:12" x14ac:dyDescent="0.25">
      <c r="B11" s="21">
        <v>36</v>
      </c>
      <c r="C11" s="21">
        <v>59</v>
      </c>
    </row>
    <row r="12" spans="1:12" x14ac:dyDescent="0.25">
      <c r="B12" s="21">
        <v>9</v>
      </c>
      <c r="C12" s="21">
        <v>65</v>
      </c>
      <c r="E12" s="52" t="s">
        <v>55</v>
      </c>
      <c r="F12" s="53" t="s">
        <v>54</v>
      </c>
      <c r="G12" s="54">
        <v>0.05</v>
      </c>
      <c r="H12" s="52"/>
    </row>
    <row r="13" spans="1:12" x14ac:dyDescent="0.25">
      <c r="B13" s="21">
        <v>68</v>
      </c>
      <c r="C13" s="21">
        <v>55</v>
      </c>
    </row>
    <row r="14" spans="1:12" ht="18" x14ac:dyDescent="0.35">
      <c r="B14" s="21">
        <v>39</v>
      </c>
      <c r="C14" s="21">
        <v>48</v>
      </c>
      <c r="E14" s="43" t="s">
        <v>53</v>
      </c>
      <c r="F14" s="44" t="s">
        <v>192</v>
      </c>
      <c r="G14" s="45">
        <f>COUNT(B4:B20)</f>
        <v>17</v>
      </c>
      <c r="H14" s="46" t="str">
        <f t="shared" ref="H14:H20" ca="1" si="0">_xlfn.FORMULATEXT(G14)</f>
        <v>=COUNT(B4:B20)</v>
      </c>
      <c r="L14" s="30"/>
    </row>
    <row r="15" spans="1:12" x14ac:dyDescent="0.25">
      <c r="B15" s="21">
        <v>48</v>
      </c>
      <c r="C15" s="21">
        <v>66</v>
      </c>
      <c r="E15" s="43"/>
      <c r="F15" s="44" t="s">
        <v>80</v>
      </c>
      <c r="G15" s="49">
        <f>AVERAGE(B4:B20)</f>
        <v>49.529411764705884</v>
      </c>
      <c r="H15" s="46" t="str">
        <f t="shared" ca="1" si="0"/>
        <v>=AVERAGE(B4:B20)</v>
      </c>
    </row>
    <row r="16" spans="1:12" ht="18" x14ac:dyDescent="0.35">
      <c r="B16" s="21">
        <v>54</v>
      </c>
      <c r="C16" s="21">
        <v>43</v>
      </c>
      <c r="E16" s="43"/>
      <c r="F16" s="44" t="s">
        <v>193</v>
      </c>
      <c r="G16" s="49">
        <f>_xlfn.STDEV.S(B4:B20)</f>
        <v>17.124973164427242</v>
      </c>
      <c r="H16" s="46" t="str">
        <f t="shared" ca="1" si="0"/>
        <v>=STDEV.S(B4:B20)</v>
      </c>
    </row>
    <row r="17" spans="2:11" ht="18" x14ac:dyDescent="0.35">
      <c r="B17" s="21">
        <v>35</v>
      </c>
      <c r="C17" s="21">
        <v>34</v>
      </c>
      <c r="E17" s="43"/>
      <c r="F17" s="44" t="s">
        <v>194</v>
      </c>
      <c r="G17" s="45">
        <f>COUNT(C4:C30)</f>
        <v>27</v>
      </c>
      <c r="H17" s="46" t="str">
        <f t="shared" ca="1" si="0"/>
        <v>=COUNT(C4:C30)</v>
      </c>
      <c r="K17" s="30"/>
    </row>
    <row r="18" spans="2:11" x14ac:dyDescent="0.25">
      <c r="B18" s="21">
        <v>68</v>
      </c>
      <c r="C18" s="21">
        <v>57</v>
      </c>
      <c r="E18" s="43"/>
      <c r="F18" s="44" t="s">
        <v>24</v>
      </c>
      <c r="G18" s="45">
        <f>AVERAGE(C4:C30)</f>
        <v>59.333333333333336</v>
      </c>
      <c r="H18" s="46" t="str">
        <f t="shared" ca="1" si="0"/>
        <v>=AVERAGE(C4:C30)</v>
      </c>
    </row>
    <row r="19" spans="2:11" ht="18" x14ac:dyDescent="0.35">
      <c r="B19" s="21">
        <v>83</v>
      </c>
      <c r="C19" s="21">
        <v>58</v>
      </c>
      <c r="E19" s="43"/>
      <c r="F19" s="44" t="s">
        <v>195</v>
      </c>
      <c r="G19" s="50">
        <f>_xlfn.STDEV.S(C4:C30)</f>
        <v>9.8214835163298257</v>
      </c>
      <c r="H19" s="46" t="str">
        <f t="shared" ca="1" si="0"/>
        <v>=STDEV.S(C4:C30)</v>
      </c>
    </row>
    <row r="20" spans="2:11" ht="18" x14ac:dyDescent="0.35">
      <c r="B20" s="21">
        <v>44</v>
      </c>
      <c r="C20" s="21">
        <v>61</v>
      </c>
      <c r="E20" s="43"/>
      <c r="F20" s="44" t="s">
        <v>180</v>
      </c>
      <c r="G20" s="45">
        <f>(G15-G18)/(G16^2/(G14)+G19^2/(G17))^0.5</f>
        <v>-2.1484379349994138</v>
      </c>
      <c r="H20" s="46" t="str">
        <f t="shared" ca="1" si="0"/>
        <v>=(G15-G18)/(G16^2/(G14)+G19^2/(G17))^0.5</v>
      </c>
    </row>
    <row r="21" spans="2:11" x14ac:dyDescent="0.25">
      <c r="B21" s="21"/>
      <c r="C21" s="21">
        <v>58</v>
      </c>
      <c r="E21" s="43"/>
      <c r="F21" s="47" t="s">
        <v>23</v>
      </c>
      <c r="G21" s="43"/>
      <c r="H21" s="43"/>
    </row>
    <row r="22" spans="2:11" x14ac:dyDescent="0.25">
      <c r="B22" s="21"/>
      <c r="C22" s="21">
        <v>77</v>
      </c>
      <c r="E22" s="43"/>
      <c r="F22" s="44" t="s">
        <v>30</v>
      </c>
      <c r="G22" s="45">
        <f>(G16^2/G14+G19^2/G17)^2</f>
        <v>433.61876131896037</v>
      </c>
      <c r="H22" s="46" t="str">
        <f t="shared" ref="H22:H27" ca="1" si="1">_xlfn.FORMULATEXT(G22)</f>
        <v>=(G16^2/G14+G19^2/G17)^2</v>
      </c>
    </row>
    <row r="23" spans="2:11" x14ac:dyDescent="0.25">
      <c r="B23" s="21"/>
      <c r="C23" s="21">
        <v>73</v>
      </c>
      <c r="E23" s="43"/>
      <c r="F23" s="44" t="s">
        <v>31</v>
      </c>
      <c r="G23" s="45">
        <f>((G16^2/G14)^2/(G14-1)+(G19^2/G17)^2/(G17-1))</f>
        <v>19.090437909895538</v>
      </c>
      <c r="H23" s="46" t="str">
        <f t="shared" ca="1" si="1"/>
        <v>=((G16^2/G14)^2/(G14-1)+(G19^2/G17)^2/(G17-1))</v>
      </c>
    </row>
    <row r="24" spans="2:11" x14ac:dyDescent="0.25">
      <c r="B24" s="21"/>
      <c r="C24" s="21">
        <v>63</v>
      </c>
      <c r="E24" s="43"/>
      <c r="F24" s="44" t="s">
        <v>27</v>
      </c>
      <c r="G24" s="45">
        <f>G22/G23</f>
        <v>22.713924288462437</v>
      </c>
      <c r="H24" s="46" t="str">
        <f t="shared" ca="1" si="1"/>
        <v>=G22/G23</v>
      </c>
    </row>
    <row r="25" spans="2:11" x14ac:dyDescent="0.25">
      <c r="B25" s="21"/>
      <c r="C25" s="21">
        <v>48</v>
      </c>
      <c r="E25" s="43"/>
      <c r="F25" s="44" t="s">
        <v>28</v>
      </c>
      <c r="G25" s="45">
        <f>_xlfn.T.DIST.2T(ABS(G20),G24)</f>
        <v>4.2945441665985039E-2</v>
      </c>
      <c r="H25" s="46" t="str">
        <f t="shared" ca="1" si="1"/>
        <v>=T.DIST.2T(ABS(G20),G24)</v>
      </c>
    </row>
    <row r="26" spans="2:11" x14ac:dyDescent="0.25">
      <c r="B26" s="21"/>
      <c r="C26" s="21">
        <v>47</v>
      </c>
      <c r="E26" s="43"/>
      <c r="F26" s="44" t="s">
        <v>79</v>
      </c>
      <c r="G26" s="45">
        <f>_xlfn.T.INV.2T(G12,G24)</f>
        <v>2.0738730679040258</v>
      </c>
      <c r="H26" s="46" t="str">
        <f t="shared" ca="1" si="1"/>
        <v>=T.INV.2T(G12,G24)</v>
      </c>
    </row>
    <row r="27" spans="2:11" x14ac:dyDescent="0.25">
      <c r="B27" s="21"/>
      <c r="C27" s="21">
        <v>53</v>
      </c>
      <c r="E27" s="43"/>
      <c r="F27" s="44" t="s">
        <v>89</v>
      </c>
      <c r="G27" s="45">
        <f>-G26</f>
        <v>-2.0738730679040258</v>
      </c>
      <c r="H27" s="46" t="str">
        <f t="shared" ca="1" si="1"/>
        <v>=-G26</v>
      </c>
    </row>
    <row r="28" spans="2:11" x14ac:dyDescent="0.25">
      <c r="B28" s="21"/>
      <c r="C28" s="21">
        <v>68</v>
      </c>
    </row>
    <row r="29" spans="2:11" x14ac:dyDescent="0.25">
      <c r="B29" s="21"/>
      <c r="C29" s="21">
        <v>64</v>
      </c>
      <c r="E29" s="39" t="s">
        <v>48</v>
      </c>
      <c r="F29" s="39"/>
      <c r="G29" s="39"/>
      <c r="H29" s="39"/>
    </row>
    <row r="30" spans="2:11" ht="18" x14ac:dyDescent="0.35">
      <c r="B30" s="21"/>
      <c r="C30" s="21">
        <v>54</v>
      </c>
      <c r="E30" s="39" t="s">
        <v>199</v>
      </c>
      <c r="F30" s="39"/>
      <c r="G30" s="39"/>
      <c r="H30" s="39"/>
    </row>
    <row r="36" spans="2:7" x14ac:dyDescent="0.25">
      <c r="B36" s="16"/>
      <c r="G36" s="27"/>
    </row>
    <row r="37" spans="2:7" x14ac:dyDescent="0.25">
      <c r="B37" s="16"/>
      <c r="G37" s="27"/>
    </row>
    <row r="38" spans="2:7" x14ac:dyDescent="0.25">
      <c r="B38" s="16"/>
      <c r="G38" s="27"/>
    </row>
    <row r="39" spans="2:7" x14ac:dyDescent="0.25">
      <c r="B39" s="16"/>
    </row>
    <row r="40" spans="2:7" x14ac:dyDescent="0.25">
      <c r="B40" s="16"/>
    </row>
    <row r="41" spans="2:7" x14ac:dyDescent="0.25">
      <c r="B41" s="16"/>
    </row>
    <row r="42" spans="2:7" x14ac:dyDescent="0.25">
      <c r="B42" s="16"/>
    </row>
    <row r="43" spans="2:7" x14ac:dyDescent="0.25">
      <c r="B43" s="16"/>
    </row>
    <row r="44" spans="2:7" x14ac:dyDescent="0.25">
      <c r="B44" s="16"/>
    </row>
    <row r="45" spans="2:7" x14ac:dyDescent="0.25">
      <c r="B45" s="16"/>
    </row>
    <row r="46" spans="2:7" x14ac:dyDescent="0.25">
      <c r="B46" s="16"/>
    </row>
    <row r="47" spans="2:7" x14ac:dyDescent="0.25">
      <c r="B47" s="16"/>
    </row>
    <row r="48" spans="2:7" x14ac:dyDescent="0.25">
      <c r="B48" s="16"/>
    </row>
    <row r="49" s="16" customFormat="1" x14ac:dyDescent="0.25"/>
    <row r="50" s="16" customFormat="1" x14ac:dyDescent="0.25"/>
    <row r="51" s="16" customFormat="1" x14ac:dyDescent="0.25"/>
  </sheetData>
  <printOptions headings="1" gridLines="1"/>
  <pageMargins left="0.23" right="0.75" top="0.33" bottom="0.46" header="0.19" footer="0.2"/>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36"/>
  <sheetViews>
    <sheetView workbookViewId="0">
      <selection activeCell="I31" sqref="I31"/>
    </sheetView>
  </sheetViews>
  <sheetFormatPr defaultColWidth="9.140625" defaultRowHeight="15" x14ac:dyDescent="0.25"/>
  <cols>
    <col min="1" max="1" width="7" style="16" customWidth="1"/>
    <col min="2" max="2" width="13.5703125" style="25" customWidth="1"/>
    <col min="3" max="3" width="14.140625" style="25" customWidth="1"/>
    <col min="4" max="4" width="3.85546875" style="16" customWidth="1"/>
    <col min="5" max="5" width="20.28515625" style="16" customWidth="1"/>
    <col min="6" max="6" width="22.42578125" style="16" customWidth="1"/>
    <col min="7" max="7" width="15.42578125" style="16" customWidth="1"/>
    <col min="8" max="8" width="44.42578125" style="16" customWidth="1"/>
    <col min="9" max="10" width="9.140625" style="16"/>
    <col min="11" max="11" width="16.7109375" style="16" bestFit="1" customWidth="1"/>
    <col min="12" max="12" width="10.7109375" style="16" customWidth="1"/>
    <col min="13" max="16384" width="9.140625" style="16"/>
  </cols>
  <sheetData>
    <row r="1" spans="1:12" x14ac:dyDescent="0.25">
      <c r="A1" s="16" t="s">
        <v>224</v>
      </c>
    </row>
    <row r="3" spans="1:12" ht="18" x14ac:dyDescent="0.35">
      <c r="B3" s="26" t="s">
        <v>88</v>
      </c>
      <c r="C3" s="26" t="s">
        <v>87</v>
      </c>
      <c r="E3" s="34" t="s">
        <v>62</v>
      </c>
      <c r="F3" s="34" t="s">
        <v>190</v>
      </c>
      <c r="G3" s="34"/>
      <c r="H3" s="34"/>
    </row>
    <row r="4" spans="1:12" ht="18" x14ac:dyDescent="0.35">
      <c r="B4" s="28">
        <v>156.66999999999999</v>
      </c>
      <c r="C4" s="28">
        <v>127.16</v>
      </c>
      <c r="E4" s="34"/>
      <c r="F4" s="34" t="s">
        <v>197</v>
      </c>
      <c r="G4" s="34"/>
      <c r="H4" s="34"/>
    </row>
    <row r="5" spans="1:12" x14ac:dyDescent="0.25">
      <c r="B5" s="28">
        <v>169.81</v>
      </c>
      <c r="C5" s="28">
        <v>101.85</v>
      </c>
      <c r="E5" s="34"/>
      <c r="F5" s="34" t="s">
        <v>37</v>
      </c>
      <c r="G5" s="34"/>
      <c r="H5" s="34"/>
    </row>
    <row r="6" spans="1:12" x14ac:dyDescent="0.25">
      <c r="B6" s="28">
        <v>130.74</v>
      </c>
      <c r="C6" s="28">
        <v>109.1</v>
      </c>
    </row>
    <row r="7" spans="1:12" x14ac:dyDescent="0.25">
      <c r="B7" s="28">
        <v>146.81</v>
      </c>
      <c r="C7" s="28">
        <v>124.94</v>
      </c>
      <c r="E7" s="36" t="s">
        <v>58</v>
      </c>
      <c r="F7" s="36" t="s">
        <v>29</v>
      </c>
      <c r="G7" s="36"/>
      <c r="H7" s="36"/>
    </row>
    <row r="8" spans="1:12" x14ac:dyDescent="0.25">
      <c r="B8" s="28">
        <v>143.69</v>
      </c>
      <c r="C8" s="28">
        <v>110.93</v>
      </c>
      <c r="E8" s="36"/>
      <c r="F8" s="36" t="s">
        <v>19</v>
      </c>
      <c r="G8" s="36"/>
      <c r="H8" s="36"/>
    </row>
    <row r="9" spans="1:12" x14ac:dyDescent="0.25">
      <c r="B9" s="28">
        <v>155.38</v>
      </c>
      <c r="C9" s="28">
        <v>132.91</v>
      </c>
      <c r="E9" s="36"/>
      <c r="F9" s="36" t="s">
        <v>81</v>
      </c>
      <c r="G9" s="36"/>
      <c r="H9" s="36"/>
    </row>
    <row r="10" spans="1:12" x14ac:dyDescent="0.25">
      <c r="B10" s="28">
        <v>147.28</v>
      </c>
      <c r="C10" s="28">
        <v>108.21</v>
      </c>
    </row>
    <row r="11" spans="1:12" x14ac:dyDescent="0.25">
      <c r="B11" s="28">
        <v>140.66999999999999</v>
      </c>
      <c r="C11" s="28">
        <v>142.68</v>
      </c>
      <c r="E11" s="35" t="s">
        <v>55</v>
      </c>
      <c r="F11" s="37" t="s">
        <v>54</v>
      </c>
      <c r="G11" s="38">
        <v>0.05</v>
      </c>
      <c r="H11" s="35"/>
    </row>
    <row r="12" spans="1:12" x14ac:dyDescent="0.25">
      <c r="B12" s="28">
        <v>157.58000000000001</v>
      </c>
      <c r="C12" s="28">
        <v>135.91999999999999</v>
      </c>
    </row>
    <row r="13" spans="1:12" ht="18" x14ac:dyDescent="0.35">
      <c r="B13" s="28">
        <v>154.78</v>
      </c>
      <c r="C13" s="28"/>
      <c r="E13" s="43" t="s">
        <v>53</v>
      </c>
      <c r="F13" s="44" t="s">
        <v>192</v>
      </c>
      <c r="G13" s="45">
        <f>COUNT(B4:B17)</f>
        <v>14</v>
      </c>
      <c r="H13" s="46" t="str">
        <f t="shared" ref="H13:H19" ca="1" si="0">_xlfn.FORMULATEXT(G13)</f>
        <v>=COUNT(B4:B17)</v>
      </c>
    </row>
    <row r="14" spans="1:12" x14ac:dyDescent="0.25">
      <c r="B14" s="28">
        <v>154.86000000000001</v>
      </c>
      <c r="C14" s="28"/>
      <c r="E14" s="43"/>
      <c r="F14" s="44" t="s">
        <v>80</v>
      </c>
      <c r="G14" s="49">
        <f>AVERAGE(B4:B17)</f>
        <v>154.84</v>
      </c>
      <c r="H14" s="46" t="str">
        <f t="shared" ca="1" si="0"/>
        <v>=AVERAGE(B4:B17)</v>
      </c>
      <c r="L14" s="30"/>
    </row>
    <row r="15" spans="1:12" ht="18" x14ac:dyDescent="0.35">
      <c r="B15" s="28">
        <v>179.89</v>
      </c>
      <c r="C15" s="28"/>
      <c r="E15" s="43"/>
      <c r="F15" s="44" t="s">
        <v>193</v>
      </c>
      <c r="G15" s="49">
        <f>_xlfn.STDEV.S(B4:B17)</f>
        <v>12.887924580784913</v>
      </c>
      <c r="H15" s="46" t="str">
        <f t="shared" ca="1" si="0"/>
        <v>=STDEV.S(B4:B17)</v>
      </c>
    </row>
    <row r="16" spans="1:12" ht="18" x14ac:dyDescent="0.35">
      <c r="B16" s="28">
        <v>158.86000000000001</v>
      </c>
      <c r="C16" s="28"/>
      <c r="E16" s="43"/>
      <c r="F16" s="44" t="s">
        <v>194</v>
      </c>
      <c r="G16" s="45">
        <f>COUNT(C4:C12)</f>
        <v>9</v>
      </c>
      <c r="H16" s="46" t="str">
        <f t="shared" ca="1" si="0"/>
        <v>=COUNT(C4:C12)</v>
      </c>
    </row>
    <row r="17" spans="2:11" x14ac:dyDescent="0.25">
      <c r="B17" s="28">
        <v>170.74</v>
      </c>
      <c r="C17" s="28"/>
      <c r="E17" s="43"/>
      <c r="F17" s="44" t="s">
        <v>24</v>
      </c>
      <c r="G17" s="48">
        <f>AVERAGE(C4:C12)</f>
        <v>121.52222222222223</v>
      </c>
      <c r="H17" s="46" t="str">
        <f t="shared" ca="1" si="0"/>
        <v>=AVERAGE(C4:C12)</v>
      </c>
      <c r="K17" s="30"/>
    </row>
    <row r="18" spans="2:11" ht="18" x14ac:dyDescent="0.35">
      <c r="E18" s="43"/>
      <c r="F18" s="44" t="s">
        <v>195</v>
      </c>
      <c r="G18" s="50">
        <f>_xlfn.STDEV.S(C4:C12)</f>
        <v>14.399709873620479</v>
      </c>
      <c r="H18" s="46" t="str">
        <f t="shared" ca="1" si="0"/>
        <v>=STDEV.S(C4:C12)</v>
      </c>
    </row>
    <row r="19" spans="2:11" ht="18" x14ac:dyDescent="0.35">
      <c r="E19" s="43"/>
      <c r="F19" s="44" t="s">
        <v>180</v>
      </c>
      <c r="G19" s="45">
        <f>(G14-G17)/(G15^2/(G13)+G18^2/(G16))^0.5</f>
        <v>5.6395317715753119</v>
      </c>
      <c r="H19" s="46" t="str">
        <f t="shared" ca="1" si="0"/>
        <v>=(G14-G17)/(G15^2/(G13)+G18^2/(G16))^0.5</v>
      </c>
    </row>
    <row r="20" spans="2:11" x14ac:dyDescent="0.25">
      <c r="E20" s="43"/>
      <c r="F20" s="47" t="s">
        <v>23</v>
      </c>
      <c r="G20" s="51"/>
      <c r="H20" s="46"/>
    </row>
    <row r="21" spans="2:11" x14ac:dyDescent="0.25">
      <c r="E21" s="43"/>
      <c r="F21" s="44" t="s">
        <v>30</v>
      </c>
      <c r="G21" s="45">
        <f>(G15^2/G13+G18^2/G16)^2</f>
        <v>1218.237371491952</v>
      </c>
      <c r="H21" s="46" t="str">
        <f ca="1">_xlfn.FORMULATEXT(G21)</f>
        <v>=(G15^2/G13+G18^2/G16)^2</v>
      </c>
    </row>
    <row r="22" spans="2:11" x14ac:dyDescent="0.25">
      <c r="E22" s="43"/>
      <c r="F22" s="44" t="s">
        <v>31</v>
      </c>
      <c r="G22" s="45">
        <f>((G15^2/G13)^2/(G13-1)+(G18^2/G16)^2/(G16-1))</f>
        <v>77.177460449341822</v>
      </c>
      <c r="H22" s="46" t="str">
        <f ca="1">_xlfn.FORMULATEXT(G22)</f>
        <v>=((G15^2/G13)^2/(G13-1)+(G18^2/G16)^2/(G16-1))</v>
      </c>
    </row>
    <row r="23" spans="2:11" x14ac:dyDescent="0.25">
      <c r="E23" s="43"/>
      <c r="F23" s="44" t="s">
        <v>27</v>
      </c>
      <c r="G23" s="45">
        <f>G21/G22</f>
        <v>15.784885436747242</v>
      </c>
      <c r="H23" s="46" t="str">
        <f ca="1">_xlfn.FORMULATEXT(G23)</f>
        <v>=G21/G22</v>
      </c>
    </row>
    <row r="24" spans="2:11" x14ac:dyDescent="0.25">
      <c r="E24" s="43"/>
      <c r="F24" s="44" t="s">
        <v>45</v>
      </c>
      <c r="G24" s="45">
        <f>_xlfn.T.DIST.RT(G19,G23)</f>
        <v>2.3533342212069734E-5</v>
      </c>
      <c r="H24" s="46" t="str">
        <f ca="1">_xlfn.FORMULATEXT(G24)</f>
        <v>=T.DIST.RT(G19,G23)</v>
      </c>
    </row>
    <row r="25" spans="2:11" x14ac:dyDescent="0.25">
      <c r="E25" s="43"/>
      <c r="F25" s="44" t="s">
        <v>79</v>
      </c>
      <c r="G25" s="45">
        <f>-_xlfn.T.INV(G11,G23)</f>
        <v>1.7530503556925723</v>
      </c>
      <c r="H25" s="46" t="str">
        <f ca="1">_xlfn.FORMULATEXT(G25)</f>
        <v>=-T.INV(G11,G23)</v>
      </c>
    </row>
    <row r="27" spans="2:11" x14ac:dyDescent="0.25">
      <c r="E27" s="39" t="s">
        <v>48</v>
      </c>
      <c r="F27" s="39"/>
      <c r="G27" s="39"/>
      <c r="H27" s="39"/>
    </row>
    <row r="28" spans="2:11" ht="18" x14ac:dyDescent="0.35">
      <c r="E28" s="39" t="s">
        <v>198</v>
      </c>
      <c r="F28" s="39"/>
      <c r="G28" s="39"/>
      <c r="H28" s="39"/>
    </row>
    <row r="29" spans="2:11" x14ac:dyDescent="0.25">
      <c r="G29" s="27"/>
    </row>
    <row r="30" spans="2:11" x14ac:dyDescent="0.25">
      <c r="G30" s="27"/>
    </row>
    <row r="36" spans="6:8" x14ac:dyDescent="0.25">
      <c r="F36" s="17"/>
      <c r="G36" s="27"/>
      <c r="H36" s="31"/>
    </row>
  </sheetData>
  <printOptions headings="1" gridLines="1"/>
  <pageMargins left="0.32" right="0.56999999999999995" top="1" bottom="1" header="0.5" footer="0.5"/>
  <pageSetup paperSize="9" scale="8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40"/>
  <sheetViews>
    <sheetView topLeftCell="J4" workbookViewId="0">
      <selection activeCell="P34" sqref="P34"/>
    </sheetView>
  </sheetViews>
  <sheetFormatPr defaultColWidth="9.140625" defaultRowHeight="15" x14ac:dyDescent="0.25"/>
  <cols>
    <col min="1" max="1" width="6.140625" style="16" customWidth="1"/>
    <col min="2" max="2" width="10.7109375" style="16" customWidth="1"/>
    <col min="3" max="3" width="11.42578125" style="25" customWidth="1"/>
    <col min="4" max="4" width="10.7109375" style="25" customWidth="1"/>
    <col min="5" max="5" width="10" style="16" customWidth="1"/>
    <col min="6" max="6" width="6.28515625" style="16" customWidth="1"/>
    <col min="7" max="7" width="8" style="16" customWidth="1"/>
    <col min="8" max="8" width="5.85546875" style="16" customWidth="1"/>
    <col min="9" max="9" width="2.42578125" style="16" customWidth="1"/>
    <col min="10" max="10" width="6.42578125" style="16" customWidth="1"/>
    <col min="11" max="11" width="33.140625" style="16" customWidth="1"/>
    <col min="12" max="12" width="27.5703125" style="16" customWidth="1"/>
    <col min="13" max="13" width="18.7109375" style="16" customWidth="1"/>
    <col min="14" max="14" width="30.140625" style="16" customWidth="1"/>
    <col min="15" max="16384" width="9.140625" style="16"/>
  </cols>
  <sheetData>
    <row r="1" spans="1:14" x14ac:dyDescent="0.25">
      <c r="A1" s="16" t="s">
        <v>225</v>
      </c>
    </row>
    <row r="3" spans="1:14" x14ac:dyDescent="0.25">
      <c r="E3" s="25"/>
      <c r="F3" s="25"/>
    </row>
    <row r="4" spans="1:14" ht="25.5" customHeight="1" x14ac:dyDescent="0.25">
      <c r="B4" s="26" t="s">
        <v>32</v>
      </c>
      <c r="C4" s="32" t="s">
        <v>98</v>
      </c>
      <c r="D4" s="32" t="s">
        <v>97</v>
      </c>
      <c r="E4" s="26" t="s">
        <v>33</v>
      </c>
      <c r="F4" s="25"/>
      <c r="G4" s="26" t="s">
        <v>34</v>
      </c>
    </row>
    <row r="5" spans="1:14" ht="18" x14ac:dyDescent="0.35">
      <c r="B5" s="21">
        <v>1</v>
      </c>
      <c r="C5" s="21">
        <v>2911.48</v>
      </c>
      <c r="D5" s="28">
        <v>2287.2199999999998</v>
      </c>
      <c r="E5" s="28">
        <f t="shared" ref="E5:E19" si="0">C5-D5</f>
        <v>624.26000000000022</v>
      </c>
      <c r="F5" s="33" t="s">
        <v>35</v>
      </c>
      <c r="G5" s="21">
        <f t="shared" ref="G5:G19" si="1">E5^2</f>
        <v>389700.54760000028</v>
      </c>
      <c r="H5" s="18" t="s">
        <v>36</v>
      </c>
      <c r="I5" s="18"/>
      <c r="K5" s="34" t="s">
        <v>96</v>
      </c>
      <c r="L5" s="34" t="s">
        <v>200</v>
      </c>
      <c r="M5" s="34"/>
      <c r="N5" s="34"/>
    </row>
    <row r="6" spans="1:14" ht="18" x14ac:dyDescent="0.35">
      <c r="B6" s="21">
        <v>2</v>
      </c>
      <c r="C6" s="21">
        <v>1465.44</v>
      </c>
      <c r="D6" s="28">
        <v>3430.54</v>
      </c>
      <c r="E6" s="28">
        <f t="shared" si="0"/>
        <v>-1965.1</v>
      </c>
      <c r="F6" s="25"/>
      <c r="G6" s="21">
        <f t="shared" si="1"/>
        <v>3861618.01</v>
      </c>
      <c r="K6" s="34"/>
      <c r="L6" s="34" t="s">
        <v>201</v>
      </c>
      <c r="M6" s="34"/>
      <c r="N6" s="34"/>
    </row>
    <row r="7" spans="1:14" x14ac:dyDescent="0.25">
      <c r="B7" s="21">
        <v>3</v>
      </c>
      <c r="C7" s="21">
        <v>2315.36</v>
      </c>
      <c r="D7" s="28">
        <v>2439.9299999999998</v>
      </c>
      <c r="E7" s="28">
        <f t="shared" si="0"/>
        <v>-124.56999999999971</v>
      </c>
      <c r="F7" s="25"/>
      <c r="G7" s="21">
        <f t="shared" si="1"/>
        <v>15517.684899999927</v>
      </c>
      <c r="K7" s="34"/>
      <c r="L7" s="34" t="s">
        <v>43</v>
      </c>
      <c r="M7" s="34"/>
      <c r="N7" s="34"/>
    </row>
    <row r="8" spans="1:14" x14ac:dyDescent="0.25">
      <c r="B8" s="21">
        <v>4</v>
      </c>
      <c r="C8" s="21">
        <v>1343.16</v>
      </c>
      <c r="D8" s="28">
        <v>3071.55</v>
      </c>
      <c r="E8" s="28">
        <f t="shared" si="0"/>
        <v>-1728.39</v>
      </c>
      <c r="F8" s="25"/>
      <c r="G8" s="21">
        <f t="shared" si="1"/>
        <v>2987331.9921000004</v>
      </c>
      <c r="K8" s="63"/>
      <c r="L8" s="63"/>
      <c r="M8" s="63"/>
      <c r="N8" s="63"/>
    </row>
    <row r="9" spans="1:14" x14ac:dyDescent="0.25">
      <c r="B9" s="21">
        <v>5</v>
      </c>
      <c r="C9" s="21">
        <v>2144.2199999999998</v>
      </c>
      <c r="D9" s="28">
        <v>3002.4</v>
      </c>
      <c r="E9" s="28">
        <f t="shared" si="0"/>
        <v>-858.18000000000029</v>
      </c>
      <c r="F9" s="25"/>
      <c r="G9" s="21">
        <f t="shared" si="1"/>
        <v>736472.9124000005</v>
      </c>
      <c r="K9" s="36" t="s">
        <v>58</v>
      </c>
      <c r="L9" s="36" t="s">
        <v>38</v>
      </c>
      <c r="M9" s="36"/>
      <c r="N9" s="36"/>
    </row>
    <row r="10" spans="1:14" x14ac:dyDescent="0.25">
      <c r="B10" s="21">
        <v>6</v>
      </c>
      <c r="C10" s="21">
        <v>2499.84</v>
      </c>
      <c r="D10" s="28">
        <v>2271.37</v>
      </c>
      <c r="E10" s="28">
        <f t="shared" si="0"/>
        <v>228.47000000000025</v>
      </c>
      <c r="F10" s="25"/>
      <c r="G10" s="21">
        <f t="shared" si="1"/>
        <v>52198.540900000116</v>
      </c>
      <c r="K10" s="36"/>
      <c r="L10" s="36" t="s">
        <v>39</v>
      </c>
      <c r="M10" s="36"/>
      <c r="N10" s="36"/>
    </row>
    <row r="11" spans="1:14" x14ac:dyDescent="0.25">
      <c r="B11" s="21">
        <v>7</v>
      </c>
      <c r="C11" s="21">
        <v>2125.7399999999998</v>
      </c>
      <c r="D11" s="28">
        <v>2964.65</v>
      </c>
      <c r="E11" s="28">
        <f t="shared" si="0"/>
        <v>-838.91000000000031</v>
      </c>
      <c r="F11" s="25"/>
      <c r="G11" s="21">
        <f t="shared" si="1"/>
        <v>703769.98810000054</v>
      </c>
    </row>
    <row r="12" spans="1:14" x14ac:dyDescent="0.25">
      <c r="B12" s="21">
        <v>8</v>
      </c>
      <c r="C12" s="21">
        <v>2843.05</v>
      </c>
      <c r="D12" s="28">
        <v>3510.43</v>
      </c>
      <c r="E12" s="28">
        <f t="shared" si="0"/>
        <v>-667.37999999999965</v>
      </c>
      <c r="F12" s="25"/>
      <c r="G12" s="21">
        <f t="shared" si="1"/>
        <v>445396.06439999957</v>
      </c>
      <c r="K12" s="35" t="s">
        <v>55</v>
      </c>
      <c r="L12" s="37" t="s">
        <v>95</v>
      </c>
      <c r="M12" s="38">
        <v>0.05</v>
      </c>
      <c r="N12" s="35"/>
    </row>
    <row r="13" spans="1:14" x14ac:dyDescent="0.25">
      <c r="B13" s="21">
        <v>9</v>
      </c>
      <c r="C13" s="21">
        <v>2049.34</v>
      </c>
      <c r="D13" s="28">
        <v>2727.41</v>
      </c>
      <c r="E13" s="28">
        <f t="shared" si="0"/>
        <v>-678.06999999999971</v>
      </c>
      <c r="F13" s="25"/>
      <c r="G13" s="21">
        <f t="shared" si="1"/>
        <v>459778.92489999963</v>
      </c>
    </row>
    <row r="14" spans="1:14" x14ac:dyDescent="0.25">
      <c r="B14" s="21">
        <v>10</v>
      </c>
      <c r="C14" s="21">
        <v>2451.25</v>
      </c>
      <c r="D14" s="28">
        <v>2969.99</v>
      </c>
      <c r="E14" s="28">
        <f t="shared" si="0"/>
        <v>-518.73999999999978</v>
      </c>
      <c r="F14" s="25"/>
      <c r="G14" s="21">
        <f t="shared" si="1"/>
        <v>269091.18759999977</v>
      </c>
      <c r="K14" s="43" t="s">
        <v>53</v>
      </c>
      <c r="L14" s="44" t="s">
        <v>15</v>
      </c>
      <c r="M14" s="45">
        <f>COUNT(B5:B19)</f>
        <v>15</v>
      </c>
      <c r="N14" s="46" t="str">
        <f t="shared" ref="N14:N19" ca="1" si="2">_xlfn.FORMULATEXT(M14)</f>
        <v>=COUNT(B5:B19)</v>
      </c>
    </row>
    <row r="15" spans="1:14" x14ac:dyDescent="0.25">
      <c r="B15" s="21">
        <v>11</v>
      </c>
      <c r="C15" s="21">
        <v>2213.75</v>
      </c>
      <c r="D15" s="28">
        <v>2597.71</v>
      </c>
      <c r="E15" s="28">
        <f t="shared" si="0"/>
        <v>-383.96000000000004</v>
      </c>
      <c r="F15" s="25"/>
      <c r="G15" s="21">
        <f t="shared" si="1"/>
        <v>147425.28160000002</v>
      </c>
      <c r="K15" s="43"/>
      <c r="L15" s="44" t="s">
        <v>94</v>
      </c>
      <c r="M15" s="48">
        <f>SUM(E5:E19)</f>
        <v>-6474.5499999999984</v>
      </c>
      <c r="N15" s="46" t="str">
        <f t="shared" ca="1" si="2"/>
        <v>=SUM(E5:E19)</v>
      </c>
    </row>
    <row r="16" spans="1:14" x14ac:dyDescent="0.25">
      <c r="B16" s="21">
        <v>12</v>
      </c>
      <c r="C16" s="21">
        <v>2295.94</v>
      </c>
      <c r="D16" s="28">
        <v>2890.2</v>
      </c>
      <c r="E16" s="28">
        <f t="shared" si="0"/>
        <v>-594.25999999999976</v>
      </c>
      <c r="F16" s="25"/>
      <c r="G16" s="21">
        <f t="shared" si="1"/>
        <v>353144.94759999972</v>
      </c>
      <c r="K16" s="43"/>
      <c r="L16" s="44" t="s">
        <v>93</v>
      </c>
      <c r="M16" s="45">
        <f>SUM(G5:G19)</f>
        <v>11226769.077100001</v>
      </c>
      <c r="N16" s="46" t="str">
        <f t="shared" ca="1" si="2"/>
        <v>=SUM(G5:G19)</v>
      </c>
    </row>
    <row r="17" spans="2:14" x14ac:dyDescent="0.25">
      <c r="B17" s="21">
        <v>13</v>
      </c>
      <c r="C17" s="21">
        <v>2594.84</v>
      </c>
      <c r="D17" s="28">
        <v>2194.37</v>
      </c>
      <c r="E17" s="28">
        <f t="shared" si="0"/>
        <v>400.47000000000025</v>
      </c>
      <c r="F17" s="25"/>
      <c r="G17" s="21">
        <f t="shared" si="1"/>
        <v>160376.22090000019</v>
      </c>
      <c r="K17" s="43"/>
      <c r="L17" s="44" t="s">
        <v>40</v>
      </c>
      <c r="M17" s="48">
        <f>AVERAGE(E5:E19)</f>
        <v>-431.63666666666654</v>
      </c>
      <c r="N17" s="46" t="str">
        <f t="shared" ca="1" si="2"/>
        <v>=AVERAGE(E5:E19)</v>
      </c>
    </row>
    <row r="18" spans="2:14" x14ac:dyDescent="0.25">
      <c r="B18" s="21">
        <v>14</v>
      </c>
      <c r="C18" s="21">
        <v>2642.91</v>
      </c>
      <c r="D18" s="28">
        <v>2800.56</v>
      </c>
      <c r="E18" s="28">
        <f t="shared" si="0"/>
        <v>-157.65000000000009</v>
      </c>
      <c r="F18" s="25"/>
      <c r="G18" s="21">
        <f t="shared" si="1"/>
        <v>24853.522500000028</v>
      </c>
      <c r="K18" s="43"/>
      <c r="L18" s="44" t="s">
        <v>41</v>
      </c>
      <c r="M18" s="45">
        <f>SQRT((M16-M15^2/M14)/(M14-1))</f>
        <v>776.07602246049032</v>
      </c>
      <c r="N18" s="46" t="str">
        <f t="shared" ca="1" si="2"/>
        <v>=SQRT((M16-M15^2/M14)/(M14-1))</v>
      </c>
    </row>
    <row r="19" spans="2:14" ht="18" x14ac:dyDescent="0.35">
      <c r="B19" s="21">
        <v>15</v>
      </c>
      <c r="C19" s="21">
        <v>3153.21</v>
      </c>
      <c r="D19" s="28">
        <v>2365.75</v>
      </c>
      <c r="E19" s="28">
        <f t="shared" si="0"/>
        <v>787.46</v>
      </c>
      <c r="F19" s="25"/>
      <c r="G19" s="21">
        <f t="shared" si="1"/>
        <v>620093.25160000008</v>
      </c>
      <c r="K19" s="43"/>
      <c r="L19" s="44" t="s">
        <v>180</v>
      </c>
      <c r="M19" s="45">
        <f>(M17)/(M18/SQRT(M14))</f>
        <v>-2.1540694123140343</v>
      </c>
      <c r="N19" s="46" t="str">
        <f t="shared" ca="1" si="2"/>
        <v>=(M17)/(M18/SQRT(M14))</v>
      </c>
    </row>
    <row r="20" spans="2:14" x14ac:dyDescent="0.25">
      <c r="B20" s="25"/>
      <c r="E20" s="25"/>
      <c r="F20" s="25"/>
      <c r="G20" s="25"/>
      <c r="K20" s="43"/>
      <c r="L20" s="47" t="s">
        <v>42</v>
      </c>
      <c r="M20" s="43"/>
      <c r="N20" s="43"/>
    </row>
    <row r="21" spans="2:14" x14ac:dyDescent="0.25">
      <c r="B21" s="25"/>
      <c r="E21" s="25"/>
      <c r="F21" s="25"/>
      <c r="G21" s="25"/>
      <c r="K21" s="43"/>
      <c r="L21" s="44" t="s">
        <v>27</v>
      </c>
      <c r="M21" s="45">
        <f>M14-1</f>
        <v>14</v>
      </c>
      <c r="N21" s="46" t="str">
        <f ca="1">_xlfn.FORMULATEXT(M21)</f>
        <v>=M14-1</v>
      </c>
    </row>
    <row r="22" spans="2:14" x14ac:dyDescent="0.25">
      <c r="B22" s="25"/>
      <c r="E22" s="25"/>
      <c r="F22" s="25"/>
      <c r="G22" s="25"/>
      <c r="K22" s="43"/>
      <c r="L22" s="44" t="s">
        <v>44</v>
      </c>
      <c r="M22" s="45">
        <f>_xlfn.T.DIST(M19,M21,TRUE)</f>
        <v>2.4571504375620092E-2</v>
      </c>
      <c r="N22" s="46" t="str">
        <f ca="1">_xlfn.FORMULATEXT(M22)</f>
        <v>=T.DIST(M19,M21,TRUE)</v>
      </c>
    </row>
    <row r="23" spans="2:14" ht="18" x14ac:dyDescent="0.35">
      <c r="B23" s="25"/>
      <c r="E23" s="25"/>
      <c r="F23" s="25"/>
      <c r="G23" s="25"/>
      <c r="K23" s="43"/>
      <c r="L23" s="44" t="s">
        <v>202</v>
      </c>
      <c r="M23" s="45">
        <f>_xlfn.T.INV(M12,M21)</f>
        <v>-1.7613101357748921</v>
      </c>
      <c r="N23" s="46" t="str">
        <f ca="1">_xlfn.FORMULATEXT(M23)</f>
        <v>=T.INV(M12,M21)</v>
      </c>
    </row>
    <row r="24" spans="2:14" x14ac:dyDescent="0.25">
      <c r="B24" s="25"/>
      <c r="E24" s="25"/>
      <c r="F24" s="25"/>
      <c r="G24" s="25"/>
      <c r="N24" s="18"/>
    </row>
    <row r="25" spans="2:14" x14ac:dyDescent="0.25">
      <c r="B25" s="25"/>
      <c r="E25" s="25"/>
      <c r="F25" s="25"/>
      <c r="G25" s="25"/>
      <c r="K25" s="39" t="s">
        <v>48</v>
      </c>
      <c r="L25" s="39"/>
      <c r="M25" s="39"/>
      <c r="N25" s="39"/>
    </row>
    <row r="26" spans="2:14" ht="18" x14ac:dyDescent="0.35">
      <c r="B26" s="25"/>
      <c r="C26" s="16"/>
      <c r="E26" s="25"/>
      <c r="F26" s="25"/>
      <c r="G26" s="25"/>
      <c r="J26" s="17" t="s">
        <v>76</v>
      </c>
      <c r="K26" s="39" t="s">
        <v>203</v>
      </c>
      <c r="L26" s="39"/>
      <c r="M26" s="39"/>
      <c r="N26" s="39"/>
    </row>
    <row r="27" spans="2:14" x14ac:dyDescent="0.25">
      <c r="B27" s="25"/>
      <c r="C27" s="16"/>
      <c r="E27" s="25"/>
      <c r="F27" s="25"/>
      <c r="G27" s="25"/>
      <c r="K27" s="39"/>
      <c r="L27" s="39"/>
      <c r="M27" s="39"/>
      <c r="N27" s="39"/>
    </row>
    <row r="28" spans="2:14" x14ac:dyDescent="0.25">
      <c r="B28" s="25"/>
      <c r="C28" s="16"/>
      <c r="E28" s="25"/>
      <c r="F28" s="25"/>
      <c r="G28" s="25"/>
      <c r="K28" s="39"/>
      <c r="L28" s="40" t="s">
        <v>92</v>
      </c>
      <c r="M28" s="41">
        <f>_xlfn.T.DIST(M19,M21,TRUE)</f>
        <v>2.4571504375620092E-2</v>
      </c>
      <c r="N28" s="42" t="str">
        <f ca="1">_xlfn.FORMULATEXT(M28)</f>
        <v>=T.DIST(M19,M21,TRUE)</v>
      </c>
    </row>
    <row r="29" spans="2:14" ht="18" x14ac:dyDescent="0.35">
      <c r="B29" s="25"/>
      <c r="C29" s="16"/>
      <c r="E29" s="25"/>
      <c r="F29" s="25"/>
      <c r="G29" s="25"/>
      <c r="K29" s="39"/>
      <c r="L29" s="40" t="s">
        <v>204</v>
      </c>
      <c r="M29" s="41">
        <f>_xlfn.T.INV(0.01,M21)</f>
        <v>-2.6244940675900517</v>
      </c>
      <c r="N29" s="42" t="str">
        <f ca="1">_xlfn.FORMULATEXT(M29)</f>
        <v>=T.INV(0.01,M21)</v>
      </c>
    </row>
    <row r="30" spans="2:14" ht="18" x14ac:dyDescent="0.35">
      <c r="B30" s="25"/>
      <c r="C30" s="16"/>
      <c r="E30" s="25"/>
      <c r="F30" s="25"/>
      <c r="G30" s="25"/>
      <c r="J30" s="17" t="s">
        <v>75</v>
      </c>
      <c r="K30" s="39" t="s">
        <v>205</v>
      </c>
      <c r="L30" s="39"/>
      <c r="M30" s="39"/>
      <c r="N30" s="39"/>
    </row>
    <row r="31" spans="2:14" x14ac:dyDescent="0.25">
      <c r="C31" s="16"/>
    </row>
    <row r="32" spans="2:14" x14ac:dyDescent="0.25">
      <c r="C32" s="16"/>
    </row>
    <row r="33" spans="3:3" x14ac:dyDescent="0.25">
      <c r="C33" s="16"/>
    </row>
    <row r="34" spans="3:3" x14ac:dyDescent="0.25">
      <c r="C34" s="16"/>
    </row>
    <row r="35" spans="3:3" x14ac:dyDescent="0.25">
      <c r="C35" s="16"/>
    </row>
    <row r="36" spans="3:3" x14ac:dyDescent="0.25">
      <c r="C36" s="16"/>
    </row>
    <row r="37" spans="3:3" x14ac:dyDescent="0.25">
      <c r="C37" s="16"/>
    </row>
    <row r="38" spans="3:3" x14ac:dyDescent="0.25">
      <c r="C38" s="16"/>
    </row>
    <row r="39" spans="3:3" x14ac:dyDescent="0.25">
      <c r="C39" s="16"/>
    </row>
    <row r="40" spans="3:3" x14ac:dyDescent="0.25">
      <c r="C40" s="16"/>
    </row>
  </sheetData>
  <printOptions headings="1" gridLines="1"/>
  <pageMargins left="0.32" right="0.56999999999999995" top="1" bottom="1" header="0.5" footer="0.5"/>
  <pageSetup paperSize="9" scale="7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36"/>
  <sheetViews>
    <sheetView topLeftCell="I4" workbookViewId="0">
      <selection activeCell="A2" sqref="A2"/>
    </sheetView>
  </sheetViews>
  <sheetFormatPr defaultColWidth="9.140625" defaultRowHeight="15" x14ac:dyDescent="0.25"/>
  <cols>
    <col min="1" max="1" width="4.85546875" style="16" customWidth="1"/>
    <col min="2" max="2" width="10.5703125" style="16" customWidth="1"/>
    <col min="3" max="3" width="9" style="25" customWidth="1"/>
    <col min="4" max="4" width="10.140625" style="25" customWidth="1"/>
    <col min="5" max="5" width="13.140625" style="16" customWidth="1"/>
    <col min="6" max="6" width="7" style="16" customWidth="1"/>
    <col min="7" max="7" width="8.42578125" style="16" customWidth="1"/>
    <col min="8" max="8" width="8.85546875" style="16" customWidth="1"/>
    <col min="9" max="9" width="2.5703125" style="16" customWidth="1"/>
    <col min="10" max="10" width="23.42578125" style="16" customWidth="1"/>
    <col min="11" max="11" width="24.140625" style="16" customWidth="1"/>
    <col min="12" max="12" width="13.85546875" style="16" customWidth="1"/>
    <col min="13" max="13" width="35.140625" style="16" customWidth="1"/>
    <col min="14" max="16384" width="9.140625" style="16"/>
  </cols>
  <sheetData>
    <row r="1" spans="1:13" x14ac:dyDescent="0.25">
      <c r="A1" s="16" t="s">
        <v>226</v>
      </c>
    </row>
    <row r="3" spans="1:13" x14ac:dyDescent="0.25">
      <c r="E3" s="25"/>
      <c r="F3" s="25"/>
    </row>
    <row r="4" spans="1:13" ht="25.5" customHeight="1" x14ac:dyDescent="0.25">
      <c r="B4" s="26" t="s">
        <v>102</v>
      </c>
      <c r="C4" s="32" t="s">
        <v>101</v>
      </c>
      <c r="D4" s="32" t="s">
        <v>100</v>
      </c>
      <c r="E4" s="26" t="s">
        <v>99</v>
      </c>
      <c r="F4" s="25"/>
      <c r="G4" s="26" t="s">
        <v>34</v>
      </c>
    </row>
    <row r="5" spans="1:13" ht="18" x14ac:dyDescent="0.35">
      <c r="B5" s="21">
        <v>1</v>
      </c>
      <c r="C5" s="21">
        <v>38</v>
      </c>
      <c r="D5" s="21">
        <v>71</v>
      </c>
      <c r="E5" s="21">
        <f t="shared" ref="E5:E19" si="0">C5-D5</f>
        <v>-33</v>
      </c>
      <c r="F5" s="33" t="s">
        <v>35</v>
      </c>
      <c r="G5" s="21">
        <f t="shared" ref="G5:G19" si="1">E5^2</f>
        <v>1089</v>
      </c>
      <c r="H5" s="18" t="s">
        <v>36</v>
      </c>
      <c r="I5" s="18"/>
      <c r="J5" s="34" t="s">
        <v>59</v>
      </c>
      <c r="K5" s="34" t="s">
        <v>206</v>
      </c>
      <c r="L5" s="34"/>
      <c r="M5" s="34"/>
    </row>
    <row r="6" spans="1:13" ht="18" x14ac:dyDescent="0.35">
      <c r="B6" s="21">
        <v>2</v>
      </c>
      <c r="C6" s="21">
        <v>50</v>
      </c>
      <c r="D6" s="21">
        <v>46</v>
      </c>
      <c r="E6" s="21">
        <f t="shared" si="0"/>
        <v>4</v>
      </c>
      <c r="F6" s="25"/>
      <c r="G6" s="21">
        <f t="shared" si="1"/>
        <v>16</v>
      </c>
      <c r="J6" s="34"/>
      <c r="K6" s="34" t="s">
        <v>207</v>
      </c>
      <c r="L6" s="34"/>
      <c r="M6" s="34"/>
    </row>
    <row r="7" spans="1:13" x14ac:dyDescent="0.25">
      <c r="B7" s="21">
        <v>3</v>
      </c>
      <c r="C7" s="21">
        <v>51</v>
      </c>
      <c r="D7" s="21">
        <v>56</v>
      </c>
      <c r="E7" s="21">
        <f t="shared" si="0"/>
        <v>-5</v>
      </c>
      <c r="F7" s="25"/>
      <c r="G7" s="21">
        <f t="shared" si="1"/>
        <v>25</v>
      </c>
      <c r="J7" s="34"/>
      <c r="K7" s="34" t="s">
        <v>12</v>
      </c>
      <c r="L7" s="34"/>
      <c r="M7" s="34"/>
    </row>
    <row r="8" spans="1:13" x14ac:dyDescent="0.25">
      <c r="B8" s="21">
        <v>4</v>
      </c>
      <c r="C8" s="21">
        <v>75</v>
      </c>
      <c r="D8" s="21">
        <v>44</v>
      </c>
      <c r="E8" s="21">
        <f t="shared" si="0"/>
        <v>31</v>
      </c>
      <c r="F8" s="25"/>
      <c r="G8" s="21">
        <f t="shared" si="1"/>
        <v>961</v>
      </c>
    </row>
    <row r="9" spans="1:13" x14ac:dyDescent="0.25">
      <c r="B9" s="21">
        <v>5</v>
      </c>
      <c r="C9" s="21">
        <v>58</v>
      </c>
      <c r="D9" s="21">
        <v>62</v>
      </c>
      <c r="E9" s="21">
        <f t="shared" si="0"/>
        <v>-4</v>
      </c>
      <c r="F9" s="25"/>
      <c r="G9" s="21">
        <f t="shared" si="1"/>
        <v>16</v>
      </c>
      <c r="J9" s="36" t="s">
        <v>58</v>
      </c>
      <c r="K9" s="36" t="s">
        <v>38</v>
      </c>
      <c r="L9" s="36"/>
      <c r="M9" s="36"/>
    </row>
    <row r="10" spans="1:13" x14ac:dyDescent="0.25">
      <c r="B10" s="21">
        <v>6</v>
      </c>
      <c r="C10" s="21">
        <v>42</v>
      </c>
      <c r="D10" s="21">
        <v>65</v>
      </c>
      <c r="E10" s="21">
        <f t="shared" si="0"/>
        <v>-23</v>
      </c>
      <c r="F10" s="25"/>
      <c r="G10" s="21">
        <f t="shared" si="1"/>
        <v>529</v>
      </c>
      <c r="J10" s="36"/>
      <c r="K10" s="36" t="s">
        <v>39</v>
      </c>
      <c r="L10" s="36"/>
      <c r="M10" s="36"/>
    </row>
    <row r="11" spans="1:13" x14ac:dyDescent="0.25">
      <c r="B11" s="21">
        <v>7</v>
      </c>
      <c r="C11" s="21">
        <v>54</v>
      </c>
      <c r="D11" s="21">
        <v>50</v>
      </c>
      <c r="E11" s="21">
        <f t="shared" si="0"/>
        <v>4</v>
      </c>
      <c r="F11" s="25"/>
      <c r="G11" s="21">
        <f t="shared" si="1"/>
        <v>16</v>
      </c>
    </row>
    <row r="12" spans="1:13" x14ac:dyDescent="0.25">
      <c r="B12" s="21">
        <v>8</v>
      </c>
      <c r="C12" s="21">
        <v>39</v>
      </c>
      <c r="D12" s="21">
        <v>51</v>
      </c>
      <c r="E12" s="21">
        <f t="shared" si="0"/>
        <v>-12</v>
      </c>
      <c r="F12" s="25"/>
      <c r="G12" s="21">
        <f t="shared" si="1"/>
        <v>144</v>
      </c>
      <c r="J12" s="35" t="s">
        <v>55</v>
      </c>
      <c r="K12" s="37" t="s">
        <v>95</v>
      </c>
      <c r="L12" s="38">
        <v>0.05</v>
      </c>
      <c r="M12" s="35"/>
    </row>
    <row r="13" spans="1:13" x14ac:dyDescent="0.25">
      <c r="B13" s="21">
        <v>9</v>
      </c>
      <c r="C13" s="21">
        <v>48</v>
      </c>
      <c r="D13" s="21">
        <v>43</v>
      </c>
      <c r="E13" s="21">
        <f t="shared" si="0"/>
        <v>5</v>
      </c>
      <c r="F13" s="25"/>
      <c r="G13" s="21">
        <f t="shared" si="1"/>
        <v>25</v>
      </c>
    </row>
    <row r="14" spans="1:13" x14ac:dyDescent="0.25">
      <c r="B14" s="21">
        <v>10</v>
      </c>
      <c r="C14" s="21">
        <v>14</v>
      </c>
      <c r="D14" s="21">
        <v>62</v>
      </c>
      <c r="E14" s="21">
        <f t="shared" si="0"/>
        <v>-48</v>
      </c>
      <c r="F14" s="25"/>
      <c r="G14" s="21">
        <f t="shared" si="1"/>
        <v>2304</v>
      </c>
      <c r="J14" s="43" t="s">
        <v>53</v>
      </c>
      <c r="K14" s="44" t="s">
        <v>15</v>
      </c>
      <c r="L14" s="45">
        <f>COUNT(B5:B19)</f>
        <v>15</v>
      </c>
      <c r="M14" s="46" t="str">
        <f ca="1">_xlfn.FORMULATEXT(L14)</f>
        <v>=COUNT(B5:B19)</v>
      </c>
    </row>
    <row r="15" spans="1:13" x14ac:dyDescent="0.25">
      <c r="B15" s="21">
        <v>11</v>
      </c>
      <c r="C15" s="21">
        <v>38</v>
      </c>
      <c r="D15" s="21">
        <v>66</v>
      </c>
      <c r="E15" s="21">
        <f t="shared" si="0"/>
        <v>-28</v>
      </c>
      <c r="F15" s="25"/>
      <c r="G15" s="21">
        <f t="shared" si="1"/>
        <v>784</v>
      </c>
      <c r="J15" s="43"/>
      <c r="K15" s="44" t="s">
        <v>94</v>
      </c>
      <c r="L15" s="45">
        <f>SUM(E5:E90)</f>
        <v>-158</v>
      </c>
      <c r="M15" s="46" t="str">
        <f t="shared" ref="M15:M19" ca="1" si="2">_xlfn.FORMULATEXT(L15)</f>
        <v>=SUM(E5:E90)</v>
      </c>
    </row>
    <row r="16" spans="1:13" x14ac:dyDescent="0.25">
      <c r="B16" s="21">
        <v>12</v>
      </c>
      <c r="C16" s="21">
        <v>47</v>
      </c>
      <c r="D16" s="21">
        <v>75</v>
      </c>
      <c r="E16" s="21">
        <f t="shared" si="0"/>
        <v>-28</v>
      </c>
      <c r="F16" s="25"/>
      <c r="G16" s="21">
        <f t="shared" si="1"/>
        <v>784</v>
      </c>
      <c r="J16" s="43"/>
      <c r="K16" s="44" t="s">
        <v>93</v>
      </c>
      <c r="L16" s="45">
        <f>SUM(G5:G19)</f>
        <v>7190</v>
      </c>
      <c r="M16" s="46" t="str">
        <f t="shared" ca="1" si="2"/>
        <v>=SUM(G5:G19)</v>
      </c>
    </row>
    <row r="17" spans="2:13" x14ac:dyDescent="0.25">
      <c r="B17" s="21">
        <v>13</v>
      </c>
      <c r="C17" s="21">
        <v>58</v>
      </c>
      <c r="D17" s="21">
        <v>60</v>
      </c>
      <c r="E17" s="21">
        <f t="shared" si="0"/>
        <v>-2</v>
      </c>
      <c r="F17" s="25"/>
      <c r="G17" s="21">
        <f t="shared" si="1"/>
        <v>4</v>
      </c>
      <c r="J17" s="43"/>
      <c r="K17" s="44" t="s">
        <v>40</v>
      </c>
      <c r="L17" s="45">
        <f>AVERAGE(E5:E29)</f>
        <v>-10.533333333333333</v>
      </c>
      <c r="M17" s="46" t="str">
        <f t="shared" ca="1" si="2"/>
        <v>=AVERAGE(E5:E29)</v>
      </c>
    </row>
    <row r="18" spans="2:13" x14ac:dyDescent="0.25">
      <c r="B18" s="21">
        <v>14</v>
      </c>
      <c r="C18" s="21">
        <v>53</v>
      </c>
      <c r="D18" s="21">
        <v>75</v>
      </c>
      <c r="E18" s="21">
        <f t="shared" si="0"/>
        <v>-22</v>
      </c>
      <c r="F18" s="25"/>
      <c r="G18" s="21">
        <f t="shared" si="1"/>
        <v>484</v>
      </c>
      <c r="J18" s="43"/>
      <c r="K18" s="44" t="s">
        <v>41</v>
      </c>
      <c r="L18" s="45">
        <f>SQRT((L16-L15^2/L14)/(L14-1))</f>
        <v>19.866938317094512</v>
      </c>
      <c r="M18" s="46" t="str">
        <f t="shared" ca="1" si="2"/>
        <v>=SQRT((L16-L15^2/L14)/(L14-1))</v>
      </c>
    </row>
    <row r="19" spans="2:13" ht="18" x14ac:dyDescent="0.35">
      <c r="B19" s="21">
        <v>15</v>
      </c>
      <c r="C19" s="21">
        <v>66</v>
      </c>
      <c r="D19" s="21">
        <v>63</v>
      </c>
      <c r="E19" s="21">
        <f t="shared" si="0"/>
        <v>3</v>
      </c>
      <c r="F19" s="25"/>
      <c r="G19" s="21">
        <f t="shared" si="1"/>
        <v>9</v>
      </c>
      <c r="J19" s="43"/>
      <c r="K19" s="44" t="s">
        <v>180</v>
      </c>
      <c r="L19" s="45">
        <f>(L17)/(L18/SQRT(L14))</f>
        <v>-2.053432890811818</v>
      </c>
      <c r="M19" s="46" t="str">
        <f t="shared" ca="1" si="2"/>
        <v>=(L17)/(L18/SQRT(L14))</v>
      </c>
    </row>
    <row r="20" spans="2:13" x14ac:dyDescent="0.25">
      <c r="B20" s="25"/>
      <c r="E20" s="25"/>
      <c r="F20" s="25"/>
      <c r="G20" s="25"/>
      <c r="J20" s="43"/>
      <c r="K20" s="47" t="s">
        <v>42</v>
      </c>
      <c r="L20" s="43"/>
      <c r="M20" s="46"/>
    </row>
    <row r="21" spans="2:13" x14ac:dyDescent="0.25">
      <c r="B21" s="25"/>
      <c r="E21" s="25"/>
      <c r="F21" s="25"/>
      <c r="G21" s="25"/>
      <c r="J21" s="43"/>
      <c r="K21" s="44" t="s">
        <v>27</v>
      </c>
      <c r="L21" s="45">
        <f>L14-1</f>
        <v>14</v>
      </c>
      <c r="M21" s="46" t="str">
        <f t="shared" ref="M21:M24" ca="1" si="3">_xlfn.FORMULATEXT(L21)</f>
        <v>=L14-1</v>
      </c>
    </row>
    <row r="22" spans="2:13" x14ac:dyDescent="0.25">
      <c r="B22" s="25"/>
      <c r="C22" s="16"/>
      <c r="E22" s="25"/>
      <c r="F22" s="25"/>
      <c r="G22" s="25"/>
      <c r="J22" s="43"/>
      <c r="K22" s="44" t="s">
        <v>17</v>
      </c>
      <c r="L22" s="45">
        <f>_xlfn.T.DIST.2T(ABS(L19),L21)</f>
        <v>5.9204789145357449E-2</v>
      </c>
      <c r="M22" s="46" t="str">
        <f t="shared" ca="1" si="3"/>
        <v>=T.DIST.2T(ABS(L19),L21)</v>
      </c>
    </row>
    <row r="23" spans="2:13" ht="18" x14ac:dyDescent="0.35">
      <c r="B23" s="25"/>
      <c r="C23" s="16"/>
      <c r="E23" s="25"/>
      <c r="F23" s="25"/>
      <c r="G23" s="25"/>
      <c r="J23" s="43"/>
      <c r="K23" s="44" t="s">
        <v>208</v>
      </c>
      <c r="L23" s="45">
        <f>_xlfn.T.INV.2T(L12,L21)</f>
        <v>2.1447866879178044</v>
      </c>
      <c r="M23" s="46" t="str">
        <f t="shared" ca="1" si="3"/>
        <v>=T.INV.2T(L12,L21)</v>
      </c>
    </row>
    <row r="24" spans="2:13" ht="18" x14ac:dyDescent="0.35">
      <c r="B24" s="25"/>
      <c r="C24" s="16"/>
      <c r="E24" s="25"/>
      <c r="F24" s="25"/>
      <c r="G24" s="25"/>
      <c r="J24" s="43"/>
      <c r="K24" s="44" t="s">
        <v>209</v>
      </c>
      <c r="L24" s="45">
        <f>-L23</f>
        <v>-2.1447866879178044</v>
      </c>
      <c r="M24" s="46" t="str">
        <f t="shared" ca="1" si="3"/>
        <v>=-L23</v>
      </c>
    </row>
    <row r="25" spans="2:13" x14ac:dyDescent="0.25">
      <c r="B25" s="25"/>
      <c r="C25" s="16"/>
      <c r="E25" s="25"/>
      <c r="F25" s="25"/>
      <c r="G25" s="25"/>
    </row>
    <row r="26" spans="2:13" x14ac:dyDescent="0.25">
      <c r="B26" s="25"/>
      <c r="C26" s="16"/>
      <c r="E26" s="25"/>
      <c r="F26" s="25"/>
      <c r="G26" s="25"/>
      <c r="J26" s="39" t="s">
        <v>48</v>
      </c>
      <c r="K26" s="39"/>
      <c r="L26" s="39"/>
      <c r="M26" s="39"/>
    </row>
    <row r="27" spans="2:13" ht="18" x14ac:dyDescent="0.35">
      <c r="B27" s="25"/>
      <c r="C27" s="16"/>
      <c r="E27" s="25"/>
      <c r="F27" s="25"/>
      <c r="G27" s="25"/>
      <c r="J27" s="39" t="s">
        <v>189</v>
      </c>
      <c r="K27" s="39"/>
      <c r="L27" s="39"/>
      <c r="M27" s="39"/>
    </row>
    <row r="28" spans="2:13" x14ac:dyDescent="0.25">
      <c r="B28" s="25"/>
      <c r="C28" s="16"/>
      <c r="E28" s="25"/>
      <c r="F28" s="25"/>
      <c r="G28" s="25"/>
    </row>
    <row r="29" spans="2:13" x14ac:dyDescent="0.25">
      <c r="B29" s="25"/>
      <c r="C29" s="16"/>
      <c r="E29" s="25"/>
      <c r="F29" s="25"/>
      <c r="G29" s="25"/>
    </row>
    <row r="30" spans="2:13" x14ac:dyDescent="0.25">
      <c r="B30" s="25"/>
      <c r="C30" s="16"/>
      <c r="E30" s="25"/>
      <c r="F30" s="25"/>
      <c r="G30" s="25"/>
    </row>
    <row r="31" spans="2:13" x14ac:dyDescent="0.25">
      <c r="C31" s="16"/>
    </row>
    <row r="32" spans="2:13" x14ac:dyDescent="0.25">
      <c r="C32" s="16"/>
    </row>
    <row r="33" spans="3:3" x14ac:dyDescent="0.25">
      <c r="C33" s="16"/>
    </row>
    <row r="34" spans="3:3" x14ac:dyDescent="0.25">
      <c r="C34" s="16"/>
    </row>
    <row r="35" spans="3:3" x14ac:dyDescent="0.25">
      <c r="C35" s="16"/>
    </row>
    <row r="36" spans="3:3" x14ac:dyDescent="0.25">
      <c r="C36" s="16"/>
    </row>
  </sheetData>
  <printOptions headings="1" gridLines="1"/>
  <pageMargins left="0.24" right="0.56999999999999995" top="1" bottom="1" header="0.5" footer="0.5"/>
  <pageSetup paperSize="9" scale="7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D24"/>
  <sheetViews>
    <sheetView workbookViewId="0">
      <selection activeCell="G26" sqref="G26"/>
    </sheetView>
  </sheetViews>
  <sheetFormatPr defaultRowHeight="15" x14ac:dyDescent="0.25"/>
  <cols>
    <col min="2" max="2" width="34" style="4" customWidth="1"/>
    <col min="3" max="4" width="26.42578125" customWidth="1"/>
    <col min="5" max="5" width="8.42578125" customWidth="1"/>
  </cols>
  <sheetData>
    <row r="1" spans="1:4" x14ac:dyDescent="0.25">
      <c r="A1" t="s">
        <v>227</v>
      </c>
    </row>
    <row r="3" spans="1:4" x14ac:dyDescent="0.25">
      <c r="B3" s="12" t="s">
        <v>106</v>
      </c>
      <c r="C3" s="5">
        <v>8.6999999999999993</v>
      </c>
    </row>
    <row r="4" spans="1:4" x14ac:dyDescent="0.25">
      <c r="B4" s="12" t="s">
        <v>15</v>
      </c>
      <c r="C4" s="5">
        <v>52</v>
      </c>
    </row>
    <row r="5" spans="1:4" x14ac:dyDescent="0.25">
      <c r="B5" s="12" t="s">
        <v>107</v>
      </c>
      <c r="C5" s="5">
        <v>9.5</v>
      </c>
    </row>
    <row r="6" spans="1:4" x14ac:dyDescent="0.25">
      <c r="B6" s="12" t="s">
        <v>108</v>
      </c>
      <c r="C6" s="5">
        <v>3.2</v>
      </c>
    </row>
    <row r="8" spans="1:4" ht="18" x14ac:dyDescent="0.35">
      <c r="B8" s="4" t="s">
        <v>110</v>
      </c>
    </row>
    <row r="9" spans="1:4" ht="18" x14ac:dyDescent="0.35">
      <c r="B9" s="4" t="s">
        <v>109</v>
      </c>
    </row>
    <row r="10" spans="1:4" x14ac:dyDescent="0.25">
      <c r="B10" s="2" t="s">
        <v>115</v>
      </c>
    </row>
    <row r="11" spans="1:4" x14ac:dyDescent="0.25">
      <c r="B11" s="2" t="s">
        <v>111</v>
      </c>
    </row>
    <row r="13" spans="1:4" x14ac:dyDescent="0.25">
      <c r="C13" s="11" t="s">
        <v>112</v>
      </c>
      <c r="D13" s="11" t="s">
        <v>113</v>
      </c>
    </row>
    <row r="14" spans="1:4" x14ac:dyDescent="0.25">
      <c r="C14" s="11">
        <v>0.05</v>
      </c>
      <c r="D14" s="11">
        <v>0.01</v>
      </c>
    </row>
    <row r="15" spans="1:4" x14ac:dyDescent="0.25">
      <c r="B15" s="12" t="s">
        <v>114</v>
      </c>
      <c r="C15" s="9">
        <f>_xlfn.NORM.S.INV(1-C14/2)</f>
        <v>1.9599639845400536</v>
      </c>
      <c r="D15" s="9">
        <f>_xlfn.NORM.S.INV(1-D14/2)</f>
        <v>2.5758293035488999</v>
      </c>
    </row>
    <row r="16" spans="1:4" x14ac:dyDescent="0.25">
      <c r="C16" s="3" t="str">
        <f ca="1">_xlfn.FORMULATEXT(C15)</f>
        <v>=NORM.S.INV(1-C14/2)</v>
      </c>
      <c r="D16" s="3" t="str">
        <f ca="1">_xlfn.FORMULATEXT(D15)</f>
        <v>=NORM.S.INV(1-D14/2)</v>
      </c>
    </row>
    <row r="19" spans="2:4" x14ac:dyDescent="0.25">
      <c r="B19" s="12" t="s">
        <v>105</v>
      </c>
      <c r="C19" s="10">
        <f>(C5-C3)/(C6/SQRT(C4))</f>
        <v>1.8027756377319961</v>
      </c>
      <c r="D19" s="3" t="str">
        <f ca="1">_xlfn.FORMULATEXT(C19)</f>
        <v>=(C5-C3)/(C6/SQRT(C4))</v>
      </c>
    </row>
    <row r="21" spans="2:4" ht="81" customHeight="1" x14ac:dyDescent="0.25">
      <c r="B21" s="15" t="s">
        <v>48</v>
      </c>
      <c r="C21" s="64" t="s">
        <v>167</v>
      </c>
      <c r="D21" s="64"/>
    </row>
    <row r="23" spans="2:4" ht="29.25" customHeight="1" x14ac:dyDescent="0.25">
      <c r="B23" s="66" t="s">
        <v>116</v>
      </c>
      <c r="C23" s="65" t="s">
        <v>117</v>
      </c>
      <c r="D23" s="65"/>
    </row>
    <row r="24" spans="2:4" ht="30" customHeight="1" x14ac:dyDescent="0.25">
      <c r="B24" s="66"/>
      <c r="C24" s="65" t="s">
        <v>118</v>
      </c>
      <c r="D24" s="65"/>
    </row>
  </sheetData>
  <mergeCells count="4">
    <mergeCell ref="C21:D21"/>
    <mergeCell ref="C23:D23"/>
    <mergeCell ref="C24:D24"/>
    <mergeCell ref="B23:B24"/>
  </mergeCells>
  <printOptions headings="1" gridLines="1"/>
  <pageMargins left="0.70866141732283472" right="0.70866141732283472" top="0.74803149606299213" bottom="0.74803149606299213" header="0.31496062992125984" footer="0.31496062992125984"/>
  <pageSetup paperSize="9" scale="80"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24"/>
  <sheetViews>
    <sheetView workbookViewId="0">
      <selection activeCell="E26" sqref="E26"/>
    </sheetView>
  </sheetViews>
  <sheetFormatPr defaultRowHeight="15" x14ac:dyDescent="0.25"/>
  <cols>
    <col min="2" max="2" width="34" style="4" customWidth="1"/>
    <col min="3" max="4" width="26.42578125" customWidth="1"/>
    <col min="5" max="5" width="62.42578125" customWidth="1"/>
  </cols>
  <sheetData>
    <row r="1" spans="1:4" x14ac:dyDescent="0.25">
      <c r="A1" t="s">
        <v>228</v>
      </c>
    </row>
    <row r="3" spans="1:4" x14ac:dyDescent="0.25">
      <c r="B3" s="12" t="s">
        <v>106</v>
      </c>
      <c r="C3" s="5">
        <v>430</v>
      </c>
    </row>
    <row r="4" spans="1:4" x14ac:dyDescent="0.25">
      <c r="B4" s="12" t="s">
        <v>15</v>
      </c>
      <c r="C4" s="5">
        <v>36</v>
      </c>
    </row>
    <row r="5" spans="1:4" x14ac:dyDescent="0.25">
      <c r="B5" s="12" t="s">
        <v>107</v>
      </c>
      <c r="C5" s="5">
        <v>425</v>
      </c>
    </row>
    <row r="6" spans="1:4" x14ac:dyDescent="0.25">
      <c r="B6" s="12" t="s">
        <v>108</v>
      </c>
      <c r="C6" s="5">
        <v>14</v>
      </c>
    </row>
    <row r="8" spans="1:4" ht="18" x14ac:dyDescent="0.35">
      <c r="B8" s="4" t="s">
        <v>119</v>
      </c>
    </row>
    <row r="9" spans="1:4" ht="18" x14ac:dyDescent="0.35">
      <c r="B9" s="4" t="s">
        <v>120</v>
      </c>
    </row>
    <row r="10" spans="1:4" x14ac:dyDescent="0.25">
      <c r="B10" s="2" t="s">
        <v>115</v>
      </c>
    </row>
    <row r="11" spans="1:4" x14ac:dyDescent="0.25">
      <c r="B11" s="2" t="s">
        <v>111</v>
      </c>
    </row>
    <row r="13" spans="1:4" x14ac:dyDescent="0.25">
      <c r="C13" s="11" t="s">
        <v>112</v>
      </c>
      <c r="D13" s="11" t="s">
        <v>113</v>
      </c>
    </row>
    <row r="14" spans="1:4" x14ac:dyDescent="0.25">
      <c r="C14" s="11">
        <v>0.05</v>
      </c>
      <c r="D14" s="11">
        <v>0.01</v>
      </c>
    </row>
    <row r="15" spans="1:4" x14ac:dyDescent="0.25">
      <c r="B15" s="12" t="s">
        <v>114</v>
      </c>
      <c r="C15" s="9">
        <f>_xlfn.NORM.S.INV(1-C14/2)</f>
        <v>1.9599639845400536</v>
      </c>
      <c r="D15" s="9">
        <f>_xlfn.NORM.S.INV(1-D14/2)</f>
        <v>2.5758293035488999</v>
      </c>
    </row>
    <row r="16" spans="1:4" x14ac:dyDescent="0.25">
      <c r="C16" s="3" t="str">
        <f ca="1">_xlfn.FORMULATEXT(C15)</f>
        <v>=NORM.S.INV(1-C14/2)</v>
      </c>
      <c r="D16" s="3" t="str">
        <f ca="1">_xlfn.FORMULATEXT(D15)</f>
        <v>=NORM.S.INV(1-D14/2)</v>
      </c>
    </row>
    <row r="19" spans="2:4" x14ac:dyDescent="0.25">
      <c r="B19" s="12" t="s">
        <v>105</v>
      </c>
      <c r="C19" s="10">
        <f>(C5-C3)/(C6/SQRT(C4))</f>
        <v>-2.1428571428571428</v>
      </c>
      <c r="D19" s="3" t="str">
        <f ca="1">_xlfn.FORMULATEXT(C19)</f>
        <v>=(C5-C3)/(C6/SQRT(C4))</v>
      </c>
    </row>
    <row r="21" spans="2:4" ht="60" customHeight="1" x14ac:dyDescent="0.25">
      <c r="B21" s="15" t="s">
        <v>48</v>
      </c>
      <c r="C21" s="65" t="s">
        <v>168</v>
      </c>
      <c r="D21" s="65"/>
    </row>
    <row r="22" spans="2:4" x14ac:dyDescent="0.25">
      <c r="C22" s="67"/>
      <c r="D22" s="67"/>
    </row>
    <row r="23" spans="2:4" x14ac:dyDescent="0.25">
      <c r="B23" s="66" t="s">
        <v>116</v>
      </c>
      <c r="C23" s="65" t="s">
        <v>135</v>
      </c>
      <c r="D23" s="65"/>
    </row>
    <row r="24" spans="2:4" x14ac:dyDescent="0.25">
      <c r="B24" s="66"/>
      <c r="C24" s="65" t="s">
        <v>118</v>
      </c>
      <c r="D24" s="65"/>
    </row>
  </sheetData>
  <mergeCells count="5">
    <mergeCell ref="C21:D21"/>
    <mergeCell ref="C22:D22"/>
    <mergeCell ref="C23:D23"/>
    <mergeCell ref="C24:D24"/>
    <mergeCell ref="B23:B24"/>
  </mergeCells>
  <printOptions headings="1" gridLines="1"/>
  <pageMargins left="0.70866141732283472" right="0.70866141732283472" top="0.74803149606299213" bottom="0.74803149606299213" header="0.31496062992125984" footer="0.31496062992125984"/>
  <pageSetup paperSize="9" scale="80" orientation="landscape"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36"/>
  <sheetViews>
    <sheetView workbookViewId="0">
      <selection activeCell="A2" sqref="A2"/>
    </sheetView>
  </sheetViews>
  <sheetFormatPr defaultRowHeight="15" x14ac:dyDescent="0.25"/>
  <cols>
    <col min="2" max="2" width="16.85546875" style="8" customWidth="1"/>
    <col min="3" max="3" width="18" style="8" customWidth="1"/>
    <col min="4" max="4" width="4.7109375" customWidth="1"/>
    <col min="5" max="5" width="28.7109375" customWidth="1"/>
    <col min="6" max="6" width="12" customWidth="1"/>
    <col min="7" max="7" width="24.140625" customWidth="1"/>
  </cols>
  <sheetData>
    <row r="1" spans="1:7" x14ac:dyDescent="0.25">
      <c r="A1" t="s">
        <v>229</v>
      </c>
    </row>
    <row r="3" spans="1:7" x14ac:dyDescent="0.25">
      <c r="B3" s="11" t="s">
        <v>122</v>
      </c>
      <c r="C3" s="11" t="s">
        <v>123</v>
      </c>
      <c r="E3" t="s">
        <v>121</v>
      </c>
    </row>
    <row r="4" spans="1:7" ht="18" x14ac:dyDescent="0.35">
      <c r="B4" s="9">
        <v>72</v>
      </c>
      <c r="C4" s="9">
        <v>81</v>
      </c>
      <c r="E4" s="14" t="s">
        <v>169</v>
      </c>
      <c r="F4" s="5">
        <f>COUNT(B4:B12)</f>
        <v>9</v>
      </c>
      <c r="G4" s="3" t="str">
        <f ca="1">_xlfn.FORMULATEXT(F4)</f>
        <v>=COUNT(B4:B12)</v>
      </c>
    </row>
    <row r="5" spans="1:7" x14ac:dyDescent="0.25">
      <c r="B5" s="9">
        <v>68</v>
      </c>
      <c r="C5" s="9">
        <v>65</v>
      </c>
      <c r="E5" s="14" t="s">
        <v>124</v>
      </c>
      <c r="F5" s="5">
        <f>AVERAGE(B4:B12)</f>
        <v>76.111111111111114</v>
      </c>
      <c r="G5" s="3" t="str">
        <f t="shared" ref="G5:G9" ca="1" si="0">_xlfn.FORMULATEXT(F5)</f>
        <v>=AVERAGE(B4:B12)</v>
      </c>
    </row>
    <row r="6" spans="1:7" x14ac:dyDescent="0.25">
      <c r="B6" s="9">
        <v>91</v>
      </c>
      <c r="C6" s="9">
        <v>88</v>
      </c>
      <c r="E6" s="14" t="s">
        <v>125</v>
      </c>
      <c r="F6" s="5">
        <f>_xlfn.STDEV.S(B4:B12)</f>
        <v>6.936217348894937</v>
      </c>
      <c r="G6" s="3" t="str">
        <f t="shared" ca="1" si="0"/>
        <v>=STDEV.S(B4:B12)</v>
      </c>
    </row>
    <row r="7" spans="1:7" ht="18" x14ac:dyDescent="0.35">
      <c r="B7" s="9">
        <v>69</v>
      </c>
      <c r="C7" s="9">
        <v>76</v>
      </c>
      <c r="E7" s="14" t="s">
        <v>170</v>
      </c>
      <c r="F7" s="5">
        <f>COUNT(C4:C11)</f>
        <v>8</v>
      </c>
      <c r="G7" s="3" t="str">
        <f t="shared" ca="1" si="0"/>
        <v>=COUNT(C4:C11)</v>
      </c>
    </row>
    <row r="8" spans="1:7" x14ac:dyDescent="0.25">
      <c r="B8" s="9">
        <v>78</v>
      </c>
      <c r="C8" s="9">
        <v>75</v>
      </c>
      <c r="E8" s="14" t="s">
        <v>126</v>
      </c>
      <c r="F8" s="5">
        <f>AVERAGE(C4:C11)</f>
        <v>77</v>
      </c>
      <c r="G8" s="3" t="str">
        <f t="shared" ca="1" si="0"/>
        <v>=AVERAGE(C4:C11)</v>
      </c>
    </row>
    <row r="9" spans="1:7" x14ac:dyDescent="0.25">
      <c r="B9" s="9">
        <v>73</v>
      </c>
      <c r="C9" s="9">
        <v>81</v>
      </c>
      <c r="E9" s="14" t="s">
        <v>127</v>
      </c>
      <c r="F9" s="5">
        <f>_xlfn.STDEV.S(C4:C11)</f>
        <v>6.6761836831702412</v>
      </c>
      <c r="G9" s="3" t="str">
        <f t="shared" ca="1" si="0"/>
        <v>=STDEV.S(C4:C11)</v>
      </c>
    </row>
    <row r="10" spans="1:7" x14ac:dyDescent="0.25">
      <c r="B10" s="9">
        <v>77</v>
      </c>
      <c r="C10" s="9">
        <v>74</v>
      </c>
    </row>
    <row r="11" spans="1:7" x14ac:dyDescent="0.25">
      <c r="B11" s="9">
        <v>80</v>
      </c>
      <c r="C11" s="9">
        <v>76</v>
      </c>
      <c r="E11" s="2" t="s">
        <v>128</v>
      </c>
    </row>
    <row r="12" spans="1:7" ht="30.75" customHeight="1" x14ac:dyDescent="0.35">
      <c r="B12" s="9">
        <v>77</v>
      </c>
      <c r="C12" s="9"/>
      <c r="E12" s="67" t="s">
        <v>131</v>
      </c>
      <c r="F12" s="67"/>
      <c r="G12" s="67"/>
    </row>
    <row r="14" spans="1:7" x14ac:dyDescent="0.25">
      <c r="E14" t="s">
        <v>130</v>
      </c>
    </row>
    <row r="16" spans="1:7" x14ac:dyDescent="0.25">
      <c r="E16" t="s">
        <v>129</v>
      </c>
    </row>
    <row r="17" spans="5:7" ht="15.75" thickBot="1" x14ac:dyDescent="0.3"/>
    <row r="18" spans="5:7" x14ac:dyDescent="0.25">
      <c r="E18" s="1"/>
      <c r="F18" s="1" t="s">
        <v>0</v>
      </c>
      <c r="G18" s="1" t="s">
        <v>1</v>
      </c>
    </row>
    <row r="19" spans="5:7" x14ac:dyDescent="0.25">
      <c r="E19" s="6" t="s">
        <v>2</v>
      </c>
      <c r="F19" s="6">
        <v>76.111111111111114</v>
      </c>
      <c r="G19" s="6">
        <v>77</v>
      </c>
    </row>
    <row r="20" spans="5:7" x14ac:dyDescent="0.25">
      <c r="E20" s="6" t="s">
        <v>3</v>
      </c>
      <c r="F20" s="6">
        <v>48.111111111111114</v>
      </c>
      <c r="G20" s="6">
        <v>44.571428571428569</v>
      </c>
    </row>
    <row r="21" spans="5:7" x14ac:dyDescent="0.25">
      <c r="E21" s="6" t="s">
        <v>4</v>
      </c>
      <c r="F21" s="6">
        <v>9</v>
      </c>
      <c r="G21" s="6">
        <v>8</v>
      </c>
    </row>
    <row r="22" spans="5:7" x14ac:dyDescent="0.25">
      <c r="E22" s="6" t="s">
        <v>5</v>
      </c>
      <c r="F22" s="6">
        <v>0</v>
      </c>
      <c r="G22" s="6"/>
    </row>
    <row r="23" spans="5:7" x14ac:dyDescent="0.25">
      <c r="E23" s="6" t="s">
        <v>6</v>
      </c>
      <c r="F23" s="6">
        <v>15</v>
      </c>
      <c r="G23" s="6"/>
    </row>
    <row r="24" spans="5:7" x14ac:dyDescent="0.25">
      <c r="E24" s="6" t="s">
        <v>7</v>
      </c>
      <c r="F24" s="6">
        <v>-0.26902564573175702</v>
      </c>
      <c r="G24" s="6"/>
    </row>
    <row r="25" spans="5:7" x14ac:dyDescent="0.25">
      <c r="E25" s="6" t="s">
        <v>8</v>
      </c>
      <c r="F25" s="6">
        <v>0.39578755771893148</v>
      </c>
      <c r="G25" s="6"/>
    </row>
    <row r="26" spans="5:7" x14ac:dyDescent="0.25">
      <c r="E26" s="6" t="s">
        <v>9</v>
      </c>
      <c r="F26" s="6">
        <v>1.7530503556925723</v>
      </c>
      <c r="G26" s="6"/>
    </row>
    <row r="27" spans="5:7" x14ac:dyDescent="0.25">
      <c r="E27" s="13" t="s">
        <v>10</v>
      </c>
      <c r="F27" s="13">
        <v>0.79157511543786296</v>
      </c>
      <c r="G27" s="6"/>
    </row>
    <row r="28" spans="5:7" ht="15.75" thickBot="1" x14ac:dyDescent="0.3">
      <c r="E28" s="7" t="s">
        <v>11</v>
      </c>
      <c r="F28" s="7">
        <v>2.1314495455597742</v>
      </c>
      <c r="G28" s="7"/>
    </row>
    <row r="31" spans="5:7" x14ac:dyDescent="0.25">
      <c r="E31" t="s">
        <v>132</v>
      </c>
    </row>
    <row r="32" spans="5:7" x14ac:dyDescent="0.25">
      <c r="E32" t="s">
        <v>133</v>
      </c>
    </row>
    <row r="34" spans="5:7" x14ac:dyDescent="0.25">
      <c r="E34" t="s">
        <v>134</v>
      </c>
    </row>
    <row r="36" spans="5:7" ht="32.25" customHeight="1" x14ac:dyDescent="0.25">
      <c r="E36" s="67" t="s">
        <v>136</v>
      </c>
      <c r="F36" s="67"/>
      <c r="G36" s="67"/>
    </row>
  </sheetData>
  <mergeCells count="2">
    <mergeCell ref="E12:G12"/>
    <mergeCell ref="E36:G36"/>
  </mergeCells>
  <printOptions headings="1" gridLines="1"/>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7"/>
  <sheetViews>
    <sheetView workbookViewId="0">
      <selection activeCell="F29" sqref="F29"/>
    </sheetView>
  </sheetViews>
  <sheetFormatPr defaultColWidth="9.140625" defaultRowHeight="15" x14ac:dyDescent="0.25"/>
  <cols>
    <col min="1" max="1" width="9.140625" style="16"/>
    <col min="2" max="2" width="20.28515625" style="16" customWidth="1"/>
    <col min="3" max="3" width="39.42578125" style="16" customWidth="1"/>
    <col min="4" max="4" width="17.28515625" style="16" customWidth="1"/>
    <col min="5" max="5" width="36.42578125" style="16" customWidth="1"/>
    <col min="6" max="16384" width="9.140625" style="16"/>
  </cols>
  <sheetData>
    <row r="1" spans="1:5" x14ac:dyDescent="0.25">
      <c r="A1" s="16" t="s">
        <v>212</v>
      </c>
    </row>
    <row r="2" spans="1:5" x14ac:dyDescent="0.25">
      <c r="B2" s="34" t="s">
        <v>62</v>
      </c>
      <c r="C2" s="34"/>
      <c r="D2" s="34"/>
      <c r="E2" s="34"/>
    </row>
    <row r="3" spans="1:5" ht="18" x14ac:dyDescent="0.35">
      <c r="B3" s="34"/>
      <c r="C3" s="34" t="s">
        <v>175</v>
      </c>
      <c r="D3" s="34"/>
      <c r="E3" s="34"/>
    </row>
    <row r="4" spans="1:5" ht="18" x14ac:dyDescent="0.35">
      <c r="B4" s="34"/>
      <c r="C4" s="34" t="s">
        <v>176</v>
      </c>
      <c r="D4" s="34"/>
      <c r="E4" s="34"/>
    </row>
    <row r="5" spans="1:5" x14ac:dyDescent="0.25">
      <c r="B5" s="34"/>
      <c r="C5" s="34" t="s">
        <v>12</v>
      </c>
      <c r="D5" s="34"/>
      <c r="E5" s="34"/>
    </row>
    <row r="7" spans="1:5" x14ac:dyDescent="0.25">
      <c r="B7" s="36" t="s">
        <v>58</v>
      </c>
      <c r="C7" s="36" t="s">
        <v>61</v>
      </c>
      <c r="D7" s="36"/>
      <c r="E7" s="36"/>
    </row>
    <row r="8" spans="1:5" x14ac:dyDescent="0.25">
      <c r="B8" s="36"/>
      <c r="C8" s="56" t="s">
        <v>56</v>
      </c>
      <c r="D8" s="36"/>
      <c r="E8" s="36"/>
    </row>
    <row r="10" spans="1:5" x14ac:dyDescent="0.25">
      <c r="B10" s="35" t="s">
        <v>55</v>
      </c>
      <c r="C10" s="37" t="s">
        <v>54</v>
      </c>
      <c r="D10" s="38">
        <v>0.05</v>
      </c>
      <c r="E10" s="35"/>
    </row>
    <row r="12" spans="1:5" x14ac:dyDescent="0.25">
      <c r="B12" s="43" t="s">
        <v>53</v>
      </c>
      <c r="C12" s="44" t="s">
        <v>13</v>
      </c>
      <c r="D12" s="45"/>
      <c r="E12" s="43"/>
    </row>
    <row r="13" spans="1:5" x14ac:dyDescent="0.25">
      <c r="B13" s="43"/>
      <c r="C13" s="44" t="s">
        <v>177</v>
      </c>
      <c r="D13" s="45">
        <v>30</v>
      </c>
      <c r="E13" s="43"/>
    </row>
    <row r="14" spans="1:5" x14ac:dyDescent="0.25">
      <c r="B14" s="43"/>
      <c r="C14" s="44" t="s">
        <v>178</v>
      </c>
      <c r="D14" s="45">
        <v>5</v>
      </c>
      <c r="E14" s="43" t="s">
        <v>60</v>
      </c>
    </row>
    <row r="15" spans="1:5" x14ac:dyDescent="0.25">
      <c r="B15" s="43"/>
      <c r="C15" s="44" t="s">
        <v>14</v>
      </c>
      <c r="D15" s="45"/>
      <c r="E15" s="43"/>
    </row>
    <row r="16" spans="1:5" x14ac:dyDescent="0.25">
      <c r="B16" s="43"/>
      <c r="C16" s="44" t="s">
        <v>15</v>
      </c>
      <c r="D16" s="45">
        <v>50</v>
      </c>
      <c r="E16" s="43"/>
    </row>
    <row r="17" spans="2:5" x14ac:dyDescent="0.25">
      <c r="B17" s="43"/>
      <c r="C17" s="44" t="s">
        <v>52</v>
      </c>
      <c r="D17" s="45">
        <v>32</v>
      </c>
      <c r="E17" s="46"/>
    </row>
    <row r="18" spans="2:5" x14ac:dyDescent="0.25">
      <c r="B18" s="43"/>
      <c r="C18" s="44" t="s">
        <v>16</v>
      </c>
      <c r="D18" s="45">
        <f>D14/D16^0.5</f>
        <v>0.70710678118654746</v>
      </c>
      <c r="E18" s="46" t="str">
        <f ca="1">_xlfn.FORMULATEXT(D18)</f>
        <v>=D14/D16^0.5</v>
      </c>
    </row>
    <row r="19" spans="2:5" ht="18" x14ac:dyDescent="0.35">
      <c r="B19" s="43"/>
      <c r="C19" s="44" t="s">
        <v>173</v>
      </c>
      <c r="D19" s="45">
        <f>STANDARDIZE(D17,D13,D18)</f>
        <v>2.8284271247461903</v>
      </c>
      <c r="E19" s="46" t="str">
        <f ca="1">_xlfn.FORMULATEXT(D19)</f>
        <v>=STANDARDIZE(D17,D13,D18)</v>
      </c>
    </row>
    <row r="20" spans="2:5" x14ac:dyDescent="0.25">
      <c r="B20" s="43"/>
      <c r="C20" s="47"/>
      <c r="D20" s="43"/>
      <c r="E20" s="46"/>
    </row>
    <row r="21" spans="2:5" x14ac:dyDescent="0.25">
      <c r="B21" s="43"/>
      <c r="C21" s="44" t="s">
        <v>51</v>
      </c>
      <c r="D21" s="45"/>
      <c r="E21" s="43"/>
    </row>
    <row r="22" spans="2:5" x14ac:dyDescent="0.25">
      <c r="B22" s="43"/>
      <c r="C22" s="44" t="s">
        <v>17</v>
      </c>
      <c r="D22" s="45">
        <f>2*(1-_xlfn.NORM.S.DIST(ABS(D19),TRUE))</f>
        <v>4.6777349810471769E-3</v>
      </c>
      <c r="E22" s="46" t="str">
        <f ca="1">_xlfn.FORMULATEXT(D22)</f>
        <v>=2*(1-NORM.S.DIST(ABS(D19),TRUE))</v>
      </c>
    </row>
    <row r="23" spans="2:5" x14ac:dyDescent="0.25">
      <c r="B23" s="43"/>
      <c r="C23" s="44" t="s">
        <v>50</v>
      </c>
      <c r="D23" s="57">
        <f>_xlfn.NORM.S.INV(D10/2)</f>
        <v>-1.9599639845400538</v>
      </c>
      <c r="E23" s="46" t="str">
        <f ca="1">_xlfn.FORMULATEXT(D23)</f>
        <v>=NORM.S.INV(D10/2)</v>
      </c>
    </row>
    <row r="24" spans="2:5" x14ac:dyDescent="0.25">
      <c r="B24" s="43"/>
      <c r="C24" s="44" t="s">
        <v>49</v>
      </c>
      <c r="D24" s="57">
        <f>_xlfn.NORM.S.INV(1-D10/2)</f>
        <v>1.9599639845400536</v>
      </c>
      <c r="E24" s="46" t="str">
        <f ca="1">_xlfn.FORMULATEXT(D24)</f>
        <v>=NORM.S.INV(1-D10/2)</v>
      </c>
    </row>
    <row r="26" spans="2:5" x14ac:dyDescent="0.25">
      <c r="B26" s="39" t="s">
        <v>48</v>
      </c>
      <c r="C26" s="39"/>
      <c r="D26" s="39"/>
      <c r="E26" s="39"/>
    </row>
    <row r="27" spans="2:5" ht="18" x14ac:dyDescent="0.35">
      <c r="B27" s="39" t="s">
        <v>179</v>
      </c>
      <c r="C27" s="39"/>
      <c r="D27" s="39"/>
      <c r="E27" s="39"/>
    </row>
  </sheetData>
  <printOptions headings="1" gridLines="1"/>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2"/>
  <sheetViews>
    <sheetView workbookViewId="0">
      <selection activeCell="F13" sqref="F13"/>
    </sheetView>
  </sheetViews>
  <sheetFormatPr defaultColWidth="9.140625" defaultRowHeight="15" x14ac:dyDescent="0.25"/>
  <cols>
    <col min="1" max="1" width="9.140625" style="16"/>
    <col min="2" max="2" width="35.140625" style="16" customWidth="1"/>
    <col min="3" max="3" width="21" style="16" customWidth="1"/>
    <col min="4" max="4" width="24" style="16" customWidth="1"/>
    <col min="5" max="16384" width="9.140625" style="16"/>
  </cols>
  <sheetData>
    <row r="1" spans="1:4" x14ac:dyDescent="0.25">
      <c r="A1" s="16" t="s">
        <v>213</v>
      </c>
    </row>
    <row r="2" spans="1:4" x14ac:dyDescent="0.25">
      <c r="B2" s="19" t="s">
        <v>67</v>
      </c>
      <c r="C2" s="20">
        <v>0.01</v>
      </c>
    </row>
    <row r="3" spans="1:4" x14ac:dyDescent="0.25">
      <c r="B3" s="19" t="s">
        <v>27</v>
      </c>
      <c r="C3" s="20">
        <v>12</v>
      </c>
    </row>
    <row r="5" spans="1:4" x14ac:dyDescent="0.25">
      <c r="B5" s="16" t="s">
        <v>47</v>
      </c>
    </row>
    <row r="6" spans="1:4" x14ac:dyDescent="0.25">
      <c r="B6" s="19" t="s">
        <v>66</v>
      </c>
      <c r="C6" s="20">
        <f>-_xlfn.T.INV.2T(C2,C3)</f>
        <v>-3.0545395893929017</v>
      </c>
      <c r="D6" s="18" t="str">
        <f ca="1">_xlfn.FORMULATEXT(C6)</f>
        <v>=-T.INV.2T(C2,C3)</v>
      </c>
    </row>
    <row r="7" spans="1:4" x14ac:dyDescent="0.25">
      <c r="B7" s="19" t="s">
        <v>65</v>
      </c>
      <c r="C7" s="20">
        <f>_xlfn.T.INV.2T(C2,C3)</f>
        <v>3.0545395893929017</v>
      </c>
      <c r="D7" s="18" t="str">
        <f ca="1">_xlfn.FORMULATEXT(C7)</f>
        <v>=T.INV.2T(C2,C3)</v>
      </c>
    </row>
    <row r="10" spans="1:4" x14ac:dyDescent="0.25">
      <c r="B10" s="16" t="s">
        <v>46</v>
      </c>
    </row>
    <row r="11" spans="1:4" x14ac:dyDescent="0.25">
      <c r="B11" s="19" t="s">
        <v>64</v>
      </c>
      <c r="C11" s="20">
        <f>_xlfn.T.INV(C2,C3)</f>
        <v>-2.6809979931209149</v>
      </c>
      <c r="D11" s="18" t="str">
        <f ca="1">_xlfn.FORMULATEXT(C11)</f>
        <v>=T.INV(C2,C3)</v>
      </c>
    </row>
    <row r="12" spans="1:4" x14ac:dyDescent="0.25">
      <c r="B12" s="19" t="s">
        <v>63</v>
      </c>
      <c r="C12" s="20">
        <f>-_xlfn.T.INV(C2,C3)</f>
        <v>2.6809979931209149</v>
      </c>
      <c r="D12" s="18" t="str">
        <f ca="1">_xlfn.FORMULATEXT(C12)</f>
        <v>=-T.INV(C2,C3)</v>
      </c>
    </row>
  </sheetData>
  <printOptions headings="1" gridLines="1"/>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6"/>
  <sheetViews>
    <sheetView workbookViewId="0">
      <selection activeCell="F12" sqref="F12"/>
    </sheetView>
  </sheetViews>
  <sheetFormatPr defaultColWidth="9.140625" defaultRowHeight="15" x14ac:dyDescent="0.25"/>
  <cols>
    <col min="1" max="1" width="9.140625" style="16"/>
    <col min="2" max="2" width="31.42578125" style="16" customWidth="1"/>
    <col min="3" max="3" width="15" style="16" customWidth="1"/>
    <col min="4" max="4" width="28.42578125" style="16" customWidth="1"/>
    <col min="5" max="16384" width="9.140625" style="16"/>
  </cols>
  <sheetData>
    <row r="1" spans="1:4" x14ac:dyDescent="0.25">
      <c r="A1" s="16" t="s">
        <v>214</v>
      </c>
    </row>
    <row r="3" spans="1:4" ht="18" x14ac:dyDescent="0.35">
      <c r="B3" s="19" t="s">
        <v>180</v>
      </c>
      <c r="C3" s="20">
        <v>2.0299999999999998</v>
      </c>
    </row>
    <row r="4" spans="1:4" x14ac:dyDescent="0.25">
      <c r="B4" s="19" t="s">
        <v>15</v>
      </c>
      <c r="C4" s="20">
        <v>13</v>
      </c>
    </row>
    <row r="5" spans="1:4" x14ac:dyDescent="0.25">
      <c r="B5" s="19" t="s">
        <v>27</v>
      </c>
      <c r="C5" s="20">
        <f>C4-1</f>
        <v>12</v>
      </c>
      <c r="D5" s="18" t="str">
        <f ca="1">_xlfn.FORMULATEXT(C5)</f>
        <v>=C4-1</v>
      </c>
    </row>
    <row r="6" spans="1:4" x14ac:dyDescent="0.25">
      <c r="B6" s="19" t="s">
        <v>45</v>
      </c>
      <c r="C6" s="20">
        <f>_xlfn.T.DIST.RT(C3,C5)</f>
        <v>3.2564219039834558E-2</v>
      </c>
      <c r="D6" s="18" t="str">
        <f ca="1">_xlfn.FORMULATEXT(C6)</f>
        <v>=T.DIST.RT(C3,C5)</v>
      </c>
    </row>
  </sheetData>
  <printOptions headings="1" gridLines="1"/>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28"/>
  <sheetViews>
    <sheetView workbookViewId="0">
      <selection activeCell="G30" sqref="G30"/>
    </sheetView>
  </sheetViews>
  <sheetFormatPr defaultColWidth="9.140625" defaultRowHeight="15" x14ac:dyDescent="0.25"/>
  <cols>
    <col min="1" max="1" width="9.140625" style="16"/>
    <col min="2" max="2" width="19.140625" style="16" customWidth="1"/>
    <col min="3" max="3" width="40.28515625" style="16" customWidth="1"/>
    <col min="4" max="4" width="16" style="16" customWidth="1"/>
    <col min="5" max="5" width="33.42578125" style="16" customWidth="1"/>
    <col min="6" max="16384" width="9.140625" style="16"/>
  </cols>
  <sheetData>
    <row r="1" spans="1:5" x14ac:dyDescent="0.25">
      <c r="A1" s="16" t="s">
        <v>215</v>
      </c>
    </row>
    <row r="2" spans="1:5" ht="18" x14ac:dyDescent="0.35">
      <c r="B2" s="34" t="s">
        <v>62</v>
      </c>
      <c r="C2" s="34" t="s">
        <v>181</v>
      </c>
      <c r="D2" s="34"/>
      <c r="E2" s="34"/>
    </row>
    <row r="3" spans="1:5" ht="18" x14ac:dyDescent="0.35">
      <c r="B3" s="34"/>
      <c r="C3" s="34" t="s">
        <v>182</v>
      </c>
      <c r="D3" s="34"/>
      <c r="E3" s="34"/>
    </row>
    <row r="4" spans="1:5" x14ac:dyDescent="0.25">
      <c r="B4" s="34"/>
      <c r="C4" s="34" t="s">
        <v>210</v>
      </c>
      <c r="D4" s="34"/>
      <c r="E4" s="34"/>
    </row>
    <row r="6" spans="1:5" x14ac:dyDescent="0.25">
      <c r="B6" s="36" t="s">
        <v>58</v>
      </c>
      <c r="C6" s="36" t="s">
        <v>18</v>
      </c>
      <c r="D6" s="36"/>
      <c r="E6" s="36"/>
    </row>
    <row r="7" spans="1:5" x14ac:dyDescent="0.25">
      <c r="B7" s="36"/>
      <c r="C7" s="36" t="s">
        <v>19</v>
      </c>
      <c r="D7" s="36"/>
      <c r="E7" s="36"/>
    </row>
    <row r="8" spans="1:5" x14ac:dyDescent="0.25">
      <c r="B8" s="36"/>
      <c r="C8" s="36" t="s">
        <v>71</v>
      </c>
      <c r="D8" s="36"/>
      <c r="E8" s="36"/>
    </row>
    <row r="10" spans="1:5" x14ac:dyDescent="0.25">
      <c r="B10" s="35" t="s">
        <v>70</v>
      </c>
      <c r="C10" s="37" t="s">
        <v>54</v>
      </c>
      <c r="D10" s="38">
        <v>0.05</v>
      </c>
      <c r="E10" s="35"/>
    </row>
    <row r="12" spans="1:5" x14ac:dyDescent="0.25">
      <c r="B12" s="43" t="s">
        <v>53</v>
      </c>
      <c r="C12" s="44" t="s">
        <v>13</v>
      </c>
      <c r="D12" s="45"/>
      <c r="E12" s="43"/>
    </row>
    <row r="13" spans="1:5" x14ac:dyDescent="0.25">
      <c r="B13" s="43"/>
      <c r="C13" s="44" t="s">
        <v>183</v>
      </c>
      <c r="D13" s="45">
        <v>15000</v>
      </c>
      <c r="E13" s="43"/>
    </row>
    <row r="14" spans="1:5" x14ac:dyDescent="0.25">
      <c r="B14" s="43"/>
      <c r="C14" s="44" t="s">
        <v>69</v>
      </c>
      <c r="D14" s="45"/>
      <c r="E14" s="43"/>
    </row>
    <row r="15" spans="1:5" x14ac:dyDescent="0.25">
      <c r="B15" s="43"/>
      <c r="C15" s="44" t="s">
        <v>20</v>
      </c>
      <c r="D15" s="45">
        <v>12</v>
      </c>
      <c r="E15" s="46"/>
    </row>
    <row r="16" spans="1:5" x14ac:dyDescent="0.25">
      <c r="B16" s="43"/>
      <c r="C16" s="44" t="s">
        <v>21</v>
      </c>
      <c r="D16" s="45">
        <v>14500</v>
      </c>
      <c r="E16" s="46"/>
    </row>
    <row r="17" spans="2:5" x14ac:dyDescent="0.25">
      <c r="B17" s="43"/>
      <c r="C17" s="44" t="s">
        <v>22</v>
      </c>
      <c r="D17" s="45">
        <v>800</v>
      </c>
      <c r="E17" s="46"/>
    </row>
    <row r="18" spans="2:5" x14ac:dyDescent="0.25">
      <c r="B18" s="43"/>
      <c r="C18" s="44" t="s">
        <v>16</v>
      </c>
      <c r="D18" s="45">
        <f>D17/(D15-1)^0.5</f>
        <v>241.20907566221089</v>
      </c>
      <c r="E18" s="46" t="str">
        <f ca="1">_xlfn.FORMULATEXT(D18)</f>
        <v>=D17/(D15-1)^0.5</v>
      </c>
    </row>
    <row r="19" spans="2:5" ht="18" x14ac:dyDescent="0.35">
      <c r="B19" s="43"/>
      <c r="C19" s="44" t="s">
        <v>180</v>
      </c>
      <c r="D19" s="45">
        <f>(D16-D13)/D18</f>
        <v>-2.0728904939721251</v>
      </c>
      <c r="E19" s="46" t="str">
        <f ca="1">_xlfn.FORMULATEXT(D19)</f>
        <v>=(D16-D13)/D18</v>
      </c>
    </row>
    <row r="20" spans="2:5" x14ac:dyDescent="0.25">
      <c r="B20" s="43"/>
      <c r="C20" s="43"/>
      <c r="D20" s="43"/>
      <c r="E20" s="43"/>
    </row>
    <row r="21" spans="2:5" x14ac:dyDescent="0.25">
      <c r="B21" s="43"/>
      <c r="C21" s="44" t="s">
        <v>23</v>
      </c>
      <c r="D21" s="45"/>
      <c r="E21" s="43"/>
    </row>
    <row r="22" spans="2:5" x14ac:dyDescent="0.25">
      <c r="B22" s="43"/>
      <c r="C22" s="44" t="s">
        <v>68</v>
      </c>
      <c r="D22" s="45">
        <f>D15-1</f>
        <v>11</v>
      </c>
      <c r="E22" s="46" t="str">
        <f ca="1">_xlfn.FORMULATEXT(D22)</f>
        <v>=D15-1</v>
      </c>
    </row>
    <row r="23" spans="2:5" x14ac:dyDescent="0.25">
      <c r="B23" s="43"/>
      <c r="C23" s="44" t="s">
        <v>17</v>
      </c>
      <c r="D23" s="58">
        <f>_xlfn.T.DIST.2T(ABS(D19),D22)</f>
        <v>6.2460472221674647E-2</v>
      </c>
      <c r="E23" s="46" t="str">
        <f ca="1">_xlfn.FORMULATEXT(D23)</f>
        <v>=T.DIST.2T(ABS(D19),D22)</v>
      </c>
    </row>
    <row r="24" spans="2:5" ht="18" x14ac:dyDescent="0.35">
      <c r="B24" s="43"/>
      <c r="C24" s="44" t="s">
        <v>184</v>
      </c>
      <c r="D24" s="58">
        <f>_xlfn.T.INV.2T(D10,D22)</f>
        <v>2.2009851600916384</v>
      </c>
      <c r="E24" s="46" t="str">
        <f ca="1">_xlfn.FORMULATEXT(D24)</f>
        <v>=T.INV.2T(D10,D22)</v>
      </c>
    </row>
    <row r="25" spans="2:5" ht="18" x14ac:dyDescent="0.35">
      <c r="B25" s="43"/>
      <c r="C25" s="44" t="s">
        <v>185</v>
      </c>
      <c r="D25" s="45">
        <f>-D24</f>
        <v>-2.2009851600916384</v>
      </c>
      <c r="E25" s="46" t="str">
        <f ca="1">_xlfn.FORMULATEXT(D25)</f>
        <v>=-D24</v>
      </c>
    </row>
    <row r="27" spans="2:5" x14ac:dyDescent="0.25">
      <c r="B27" s="39" t="s">
        <v>48</v>
      </c>
      <c r="C27" s="39"/>
      <c r="D27" s="39"/>
      <c r="E27" s="39"/>
    </row>
    <row r="28" spans="2:5" ht="18" x14ac:dyDescent="0.35">
      <c r="B28" s="39" t="s">
        <v>186</v>
      </c>
      <c r="C28" s="39"/>
      <c r="D28" s="39"/>
      <c r="E28" s="39"/>
    </row>
  </sheetData>
  <printOptions headings="1" gridLines="1"/>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47"/>
  <sheetViews>
    <sheetView zoomScale="80" zoomScaleNormal="80" workbookViewId="0">
      <selection activeCell="G45" sqref="G45"/>
    </sheetView>
  </sheetViews>
  <sheetFormatPr defaultColWidth="9.140625" defaultRowHeight="15" x14ac:dyDescent="0.25"/>
  <cols>
    <col min="1" max="1" width="9.140625" style="16"/>
    <col min="2" max="2" width="25.85546875" style="16" customWidth="1"/>
    <col min="3" max="3" width="40" style="16" customWidth="1"/>
    <col min="4" max="4" width="20.28515625" style="16" customWidth="1"/>
    <col min="5" max="5" width="31" style="16" customWidth="1"/>
    <col min="6" max="6" width="22.42578125" style="16" customWidth="1"/>
    <col min="7" max="7" width="9.140625" style="16"/>
    <col min="8" max="8" width="23.140625" style="16" customWidth="1"/>
    <col min="9" max="16384" width="9.140625" style="16"/>
  </cols>
  <sheetData>
    <row r="1" spans="1:5" x14ac:dyDescent="0.25">
      <c r="A1" s="16" t="s">
        <v>216</v>
      </c>
    </row>
    <row r="3" spans="1:5" ht="18" x14ac:dyDescent="0.35">
      <c r="B3" s="34" t="s">
        <v>62</v>
      </c>
      <c r="C3" s="34" t="s">
        <v>187</v>
      </c>
      <c r="D3" s="34"/>
      <c r="E3" s="34"/>
    </row>
    <row r="4" spans="1:5" ht="18" x14ac:dyDescent="0.35">
      <c r="B4" s="34"/>
      <c r="C4" s="34" t="s">
        <v>188</v>
      </c>
      <c r="D4" s="34"/>
      <c r="E4" s="34"/>
    </row>
    <row r="5" spans="1:5" x14ac:dyDescent="0.25">
      <c r="B5" s="34"/>
      <c r="C5" s="34" t="s">
        <v>12</v>
      </c>
      <c r="D5" s="34"/>
      <c r="E5" s="34"/>
    </row>
    <row r="7" spans="1:5" x14ac:dyDescent="0.25">
      <c r="B7" s="36" t="s">
        <v>58</v>
      </c>
      <c r="C7" s="36" t="s">
        <v>18</v>
      </c>
      <c r="D7" s="36"/>
      <c r="E7" s="36"/>
    </row>
    <row r="8" spans="1:5" x14ac:dyDescent="0.25">
      <c r="B8" s="36"/>
      <c r="C8" s="36" t="s">
        <v>19</v>
      </c>
      <c r="D8" s="36"/>
      <c r="E8" s="36"/>
    </row>
    <row r="9" spans="1:5" x14ac:dyDescent="0.25">
      <c r="B9" s="36"/>
      <c r="C9" s="36" t="s">
        <v>71</v>
      </c>
      <c r="D9" s="36"/>
      <c r="E9" s="36"/>
    </row>
    <row r="11" spans="1:5" x14ac:dyDescent="0.25">
      <c r="B11" s="43" t="s">
        <v>55</v>
      </c>
      <c r="C11" s="44" t="s">
        <v>54</v>
      </c>
      <c r="D11" s="45">
        <v>0.05</v>
      </c>
      <c r="E11" s="43"/>
    </row>
    <row r="12" spans="1:5" x14ac:dyDescent="0.25">
      <c r="B12" s="43"/>
      <c r="C12" s="43"/>
      <c r="D12" s="43"/>
      <c r="E12" s="43"/>
    </row>
    <row r="13" spans="1:5" x14ac:dyDescent="0.25">
      <c r="B13" s="43" t="s">
        <v>53</v>
      </c>
      <c r="C13" s="47" t="s">
        <v>13</v>
      </c>
      <c r="D13" s="43"/>
      <c r="E13" s="43"/>
    </row>
    <row r="14" spans="1:5" x14ac:dyDescent="0.25">
      <c r="B14" s="43"/>
      <c r="C14" s="44" t="s">
        <v>177</v>
      </c>
      <c r="D14" s="45">
        <v>120</v>
      </c>
      <c r="E14" s="43"/>
    </row>
    <row r="15" spans="1:5" x14ac:dyDescent="0.25">
      <c r="B15" s="43"/>
      <c r="C15" s="47" t="s">
        <v>74</v>
      </c>
      <c r="D15" s="59">
        <v>99</v>
      </c>
      <c r="E15" s="43"/>
    </row>
    <row r="16" spans="1:5" x14ac:dyDescent="0.25">
      <c r="B16" s="43"/>
      <c r="C16" s="43"/>
      <c r="D16" s="60">
        <v>132</v>
      </c>
      <c r="E16" s="43"/>
    </row>
    <row r="17" spans="2:5" x14ac:dyDescent="0.25">
      <c r="B17" s="43"/>
      <c r="C17" s="43"/>
      <c r="D17" s="60">
        <v>125</v>
      </c>
      <c r="E17" s="43"/>
    </row>
    <row r="18" spans="2:5" x14ac:dyDescent="0.25">
      <c r="B18" s="43"/>
      <c r="C18" s="43"/>
      <c r="D18" s="60">
        <v>92</v>
      </c>
      <c r="E18" s="43"/>
    </row>
    <row r="19" spans="2:5" x14ac:dyDescent="0.25">
      <c r="B19" s="43"/>
      <c r="C19" s="43"/>
      <c r="D19" s="60">
        <v>108</v>
      </c>
      <c r="E19" s="43"/>
    </row>
    <row r="20" spans="2:5" x14ac:dyDescent="0.25">
      <c r="B20" s="43"/>
      <c r="C20" s="43"/>
      <c r="D20" s="60">
        <v>127</v>
      </c>
      <c r="E20" s="43"/>
    </row>
    <row r="21" spans="2:5" x14ac:dyDescent="0.25">
      <c r="B21" s="43"/>
      <c r="C21" s="43"/>
      <c r="D21" s="60">
        <v>105</v>
      </c>
      <c r="E21" s="43"/>
    </row>
    <row r="22" spans="2:5" x14ac:dyDescent="0.25">
      <c r="B22" s="43"/>
      <c r="C22" s="43"/>
      <c r="D22" s="60">
        <v>112</v>
      </c>
      <c r="E22" s="43"/>
    </row>
    <row r="23" spans="2:5" x14ac:dyDescent="0.25">
      <c r="B23" s="43"/>
      <c r="C23" s="43"/>
      <c r="D23" s="60">
        <v>102</v>
      </c>
      <c r="E23" s="43"/>
    </row>
    <row r="24" spans="2:5" x14ac:dyDescent="0.25">
      <c r="B24" s="43"/>
      <c r="C24" s="43"/>
      <c r="D24" s="60">
        <v>112</v>
      </c>
      <c r="E24" s="43"/>
    </row>
    <row r="25" spans="2:5" x14ac:dyDescent="0.25">
      <c r="B25" s="43"/>
      <c r="C25" s="43"/>
      <c r="D25" s="60">
        <v>129</v>
      </c>
      <c r="E25" s="43"/>
    </row>
    <row r="26" spans="2:5" x14ac:dyDescent="0.25">
      <c r="B26" s="43"/>
      <c r="C26" s="43"/>
      <c r="D26" s="60">
        <v>112</v>
      </c>
      <c r="E26" s="43"/>
    </row>
    <row r="27" spans="2:5" x14ac:dyDescent="0.25">
      <c r="B27" s="43"/>
      <c r="C27" s="43"/>
      <c r="D27" s="60">
        <v>111</v>
      </c>
      <c r="E27" s="43"/>
    </row>
    <row r="28" spans="2:5" x14ac:dyDescent="0.25">
      <c r="B28" s="43"/>
      <c r="C28" s="43"/>
      <c r="D28" s="60">
        <v>102</v>
      </c>
      <c r="E28" s="43"/>
    </row>
    <row r="29" spans="2:5" x14ac:dyDescent="0.25">
      <c r="B29" s="43"/>
      <c r="C29" s="43"/>
      <c r="D29" s="61">
        <v>122</v>
      </c>
      <c r="E29" s="43"/>
    </row>
    <row r="30" spans="2:5" x14ac:dyDescent="0.25">
      <c r="B30" s="43"/>
      <c r="C30" s="44" t="s">
        <v>20</v>
      </c>
      <c r="D30" s="45">
        <f>COUNT(D15:D29)</f>
        <v>15</v>
      </c>
      <c r="E30" s="46" t="str">
        <f ca="1">_xlfn.FORMULATEXT(D30)</f>
        <v>=COUNT(D15:D29)</v>
      </c>
    </row>
    <row r="31" spans="2:5" x14ac:dyDescent="0.25">
      <c r="B31" s="43"/>
      <c r="C31" s="44" t="s">
        <v>21</v>
      </c>
      <c r="D31" s="45">
        <f>AVERAGE(D15:D29)</f>
        <v>112.66666666666667</v>
      </c>
      <c r="E31" s="46" t="str">
        <f ca="1">_xlfn.FORMULATEXT(D31)</f>
        <v>=AVERAGE(D15:D29)</v>
      </c>
    </row>
    <row r="32" spans="2:5" x14ac:dyDescent="0.25">
      <c r="B32" s="43"/>
      <c r="C32" s="44" t="s">
        <v>22</v>
      </c>
      <c r="D32" s="45">
        <f>_xlfn.STDEV.S(D15:D29)</f>
        <v>11.986103064243498</v>
      </c>
      <c r="E32" s="46" t="str">
        <f ca="1">_xlfn.FORMULATEXT(D32)</f>
        <v>=STDEV.S(D15:D29)</v>
      </c>
    </row>
    <row r="33" spans="2:6" x14ac:dyDescent="0.25">
      <c r="B33" s="43"/>
      <c r="C33" s="44" t="s">
        <v>16</v>
      </c>
      <c r="D33" s="45">
        <f>D32/D30^0.5</f>
        <v>3.0947985035827168</v>
      </c>
      <c r="E33" s="46" t="str">
        <f ca="1">_xlfn.FORMULATEXT(D33)</f>
        <v>=D32/D30^0.5</v>
      </c>
    </row>
    <row r="34" spans="2:6" ht="19.5" customHeight="1" x14ac:dyDescent="0.35">
      <c r="B34" s="43"/>
      <c r="C34" s="44" t="s">
        <v>180</v>
      </c>
      <c r="D34" s="45">
        <f>(D31-D14)/D33</f>
        <v>-2.3695672997268935</v>
      </c>
      <c r="E34" s="46" t="str">
        <f ca="1">_xlfn.FORMULATEXT(D34)</f>
        <v>=(D31-D14)/D33</v>
      </c>
    </row>
    <row r="35" spans="2:6" ht="15.75" customHeight="1" x14ac:dyDescent="0.25">
      <c r="B35" s="43"/>
      <c r="C35" s="43"/>
      <c r="D35" s="43"/>
      <c r="E35" s="43"/>
    </row>
    <row r="36" spans="2:6" x14ac:dyDescent="0.25">
      <c r="B36" s="43"/>
      <c r="C36" s="44" t="s">
        <v>23</v>
      </c>
      <c r="D36" s="45"/>
      <c r="E36" s="43"/>
    </row>
    <row r="37" spans="2:6" x14ac:dyDescent="0.25">
      <c r="B37" s="43"/>
      <c r="C37" s="44" t="s">
        <v>27</v>
      </c>
      <c r="D37" s="45">
        <f>D30-1</f>
        <v>14</v>
      </c>
      <c r="E37" s="46" t="str">
        <f ca="1">_xlfn.FORMULATEXT(D37)</f>
        <v>=D30-1</v>
      </c>
    </row>
    <row r="38" spans="2:6" x14ac:dyDescent="0.25">
      <c r="B38" s="43"/>
      <c r="C38" s="44" t="s">
        <v>17</v>
      </c>
      <c r="D38" s="58">
        <f>_xlfn.T.DIST.2T(ABS(D34),D37)</f>
        <v>3.2718893928205671E-2</v>
      </c>
      <c r="E38" s="46" t="str">
        <f ca="1">_xlfn.FORMULATEXT(D38)</f>
        <v>=T.DIST.2T(ABS(D34),D37)</v>
      </c>
    </row>
    <row r="39" spans="2:6" x14ac:dyDescent="0.25">
      <c r="B39" s="43"/>
      <c r="C39" s="44" t="s">
        <v>73</v>
      </c>
      <c r="D39" s="58">
        <f>_xlfn.T.INV.2T(D11,D37)</f>
        <v>2.1447866879178044</v>
      </c>
      <c r="E39" s="46" t="str">
        <f ca="1">_xlfn.FORMULATEXT(D39)</f>
        <v>=T.INV.2T(D11,D37)</v>
      </c>
    </row>
    <row r="40" spans="2:6" x14ac:dyDescent="0.25">
      <c r="B40" s="43"/>
      <c r="C40" s="44" t="s">
        <v>72</v>
      </c>
      <c r="D40" s="45">
        <f>-D39</f>
        <v>-2.1447866879178044</v>
      </c>
      <c r="E40" s="46" t="str">
        <f ca="1">_xlfn.FORMULATEXT(D40)</f>
        <v>=-D39</v>
      </c>
    </row>
    <row r="41" spans="2:6" x14ac:dyDescent="0.25">
      <c r="E41" s="18"/>
    </row>
    <row r="42" spans="2:6" x14ac:dyDescent="0.25">
      <c r="B42" s="39" t="s">
        <v>48</v>
      </c>
      <c r="C42" s="39"/>
      <c r="D42" s="39"/>
      <c r="E42" s="39"/>
      <c r="F42" s="22"/>
    </row>
    <row r="43" spans="2:6" ht="18" x14ac:dyDescent="0.35">
      <c r="B43" s="39" t="s">
        <v>189</v>
      </c>
      <c r="C43" s="39"/>
      <c r="D43" s="39"/>
      <c r="E43" s="39"/>
      <c r="F43" s="22"/>
    </row>
    <row r="44" spans="2:6" x14ac:dyDescent="0.25">
      <c r="D44" s="23"/>
      <c r="E44" s="24"/>
      <c r="F44" s="22"/>
    </row>
    <row r="45" spans="2:6" x14ac:dyDescent="0.25">
      <c r="D45" s="23"/>
      <c r="E45" s="24"/>
      <c r="F45" s="24"/>
    </row>
    <row r="46" spans="2:6" x14ac:dyDescent="0.25">
      <c r="D46" s="24"/>
      <c r="E46" s="24"/>
      <c r="F46" s="24"/>
    </row>
    <row r="47" spans="2:6" x14ac:dyDescent="0.25">
      <c r="E47" s="24"/>
      <c r="F47" s="24"/>
    </row>
  </sheetData>
  <printOptions headings="1" gridLines="1"/>
  <pageMargins left="0.27559055118110237" right="0.55118110236220474" top="0.11811023622047245" bottom="0.15748031496062992" header="0.11811023622047245" footer="0.11811023622047245"/>
  <pageSetup paperSize="9" orientation="landscape" r:id="rId1"/>
  <headerFooter alignWithMargins="0"/>
  <ignoredErrors>
    <ignoredError sqref="D30:D3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24"/>
  <sheetViews>
    <sheetView workbookViewId="0">
      <selection activeCell="E31" sqref="E31"/>
    </sheetView>
  </sheetViews>
  <sheetFormatPr defaultRowHeight="15" x14ac:dyDescent="0.25"/>
  <cols>
    <col min="2" max="2" width="43" customWidth="1"/>
    <col min="3" max="3" width="17.28515625" customWidth="1"/>
    <col min="4" max="4" width="51.42578125" customWidth="1"/>
  </cols>
  <sheetData>
    <row r="1" spans="1:4" x14ac:dyDescent="0.25">
      <c r="A1" t="s">
        <v>217</v>
      </c>
    </row>
    <row r="3" spans="1:4" ht="18" x14ac:dyDescent="0.35">
      <c r="B3" s="62" t="s">
        <v>151</v>
      </c>
      <c r="C3" s="62"/>
      <c r="D3" s="62"/>
    </row>
    <row r="4" spans="1:4" ht="18" x14ac:dyDescent="0.35">
      <c r="B4" s="62" t="s">
        <v>152</v>
      </c>
      <c r="C4" s="62"/>
      <c r="D4" s="62"/>
    </row>
    <row r="5" spans="1:4" x14ac:dyDescent="0.25">
      <c r="B5" s="62" t="s">
        <v>137</v>
      </c>
      <c r="C5" s="62"/>
      <c r="D5" s="62"/>
    </row>
    <row r="7" spans="1:4" ht="16.5" x14ac:dyDescent="0.3">
      <c r="B7" s="14" t="s">
        <v>139</v>
      </c>
      <c r="C7" s="5">
        <v>0.09</v>
      </c>
    </row>
    <row r="9" spans="1:4" x14ac:dyDescent="0.25">
      <c r="B9" s="14" t="s">
        <v>166</v>
      </c>
      <c r="C9" s="5">
        <v>0.13</v>
      </c>
    </row>
    <row r="10" spans="1:4" x14ac:dyDescent="0.25">
      <c r="B10" s="14" t="s">
        <v>138</v>
      </c>
      <c r="C10" s="5">
        <v>250</v>
      </c>
    </row>
    <row r="12" spans="1:4" x14ac:dyDescent="0.25">
      <c r="B12" s="2" t="s">
        <v>145</v>
      </c>
    </row>
    <row r="13" spans="1:4" x14ac:dyDescent="0.25">
      <c r="B13" s="2" t="s">
        <v>140</v>
      </c>
    </row>
    <row r="14" spans="1:4" x14ac:dyDescent="0.25">
      <c r="B14" t="s">
        <v>141</v>
      </c>
    </row>
    <row r="16" spans="1:4" x14ac:dyDescent="0.25">
      <c r="B16" s="14" t="s">
        <v>105</v>
      </c>
      <c r="C16" s="5">
        <f>(C9-C7)/SQRT((C7*(1-C7)/C10))</f>
        <v>2.2099784804393199</v>
      </c>
      <c r="D16" s="18" t="str">
        <f ca="1">_xlfn.FORMULATEXT(C16)</f>
        <v>=(C9-C7)/SQRT((C7*(1-C7)/C10))</v>
      </c>
    </row>
    <row r="18" spans="2:4" x14ac:dyDescent="0.25">
      <c r="B18" s="14" t="s">
        <v>77</v>
      </c>
      <c r="C18" s="5">
        <v>0.05</v>
      </c>
    </row>
    <row r="19" spans="2:4" x14ac:dyDescent="0.25">
      <c r="B19" s="14" t="s">
        <v>142</v>
      </c>
      <c r="C19" s="5">
        <f>_xlfn.NORM.S.INV(1-C18/2)</f>
        <v>1.9599639845400536</v>
      </c>
      <c r="D19" s="18" t="str">
        <f ca="1">_xlfn.FORMULATEXT(C19)</f>
        <v>=NORM.S.INV(1-C18/2)</v>
      </c>
    </row>
    <row r="20" spans="2:4" x14ac:dyDescent="0.25">
      <c r="B20" s="4" t="s">
        <v>147</v>
      </c>
    </row>
    <row r="21" spans="2:4" x14ac:dyDescent="0.25">
      <c r="B21" s="14" t="s">
        <v>143</v>
      </c>
      <c r="C21" s="5">
        <f>1-_xlfn.NORM.S.DIST(C16,TRUE)</f>
        <v>1.355332791313868E-2</v>
      </c>
      <c r="D21" s="18" t="str">
        <f ca="1">_xlfn.FORMULATEXT(C21)</f>
        <v>=1-NORM.S.DIST(C16,TRUE)</v>
      </c>
    </row>
    <row r="23" spans="2:4" x14ac:dyDescent="0.25">
      <c r="B23" s="2" t="s">
        <v>149</v>
      </c>
    </row>
    <row r="24" spans="2:4" x14ac:dyDescent="0.25">
      <c r="B24" t="s">
        <v>150</v>
      </c>
    </row>
  </sheetData>
  <printOptions headings="1" gridLines="1"/>
  <pageMargins left="0.70866141732283472" right="0.70866141732283472" top="0.74803149606299213" bottom="0.74803149606299213" header="0.31496062992125984" footer="0.31496062992125984"/>
  <pageSetup paperSize="9" scale="9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24"/>
  <sheetViews>
    <sheetView workbookViewId="0">
      <selection activeCell="E34" sqref="E34"/>
    </sheetView>
  </sheetViews>
  <sheetFormatPr defaultRowHeight="15" x14ac:dyDescent="0.25"/>
  <cols>
    <col min="2" max="2" width="43" customWidth="1"/>
    <col min="3" max="3" width="17.28515625" customWidth="1"/>
    <col min="4" max="4" width="71.7109375" customWidth="1"/>
  </cols>
  <sheetData>
    <row r="1" spans="1:4" x14ac:dyDescent="0.25">
      <c r="A1" t="s">
        <v>218</v>
      </c>
    </row>
    <row r="3" spans="1:4" ht="18" x14ac:dyDescent="0.35">
      <c r="B3" t="s">
        <v>155</v>
      </c>
    </row>
    <row r="4" spans="1:4" ht="18" x14ac:dyDescent="0.35">
      <c r="B4" t="s">
        <v>156</v>
      </c>
    </row>
    <row r="5" spans="1:4" x14ac:dyDescent="0.25">
      <c r="B5" t="s">
        <v>137</v>
      </c>
    </row>
    <row r="7" spans="1:4" ht="16.5" x14ac:dyDescent="0.3">
      <c r="B7" s="14" t="s">
        <v>139</v>
      </c>
      <c r="C7" s="5">
        <v>0.86</v>
      </c>
    </row>
    <row r="9" spans="1:4" x14ac:dyDescent="0.25">
      <c r="B9" s="14" t="s">
        <v>166</v>
      </c>
      <c r="C9" s="5">
        <v>0.8</v>
      </c>
    </row>
    <row r="10" spans="1:4" x14ac:dyDescent="0.25">
      <c r="B10" s="14" t="s">
        <v>138</v>
      </c>
      <c r="C10" s="5">
        <v>100</v>
      </c>
    </row>
    <row r="12" spans="1:4" x14ac:dyDescent="0.25">
      <c r="B12" s="2" t="s">
        <v>145</v>
      </c>
    </row>
    <row r="13" spans="1:4" x14ac:dyDescent="0.25">
      <c r="B13" s="2" t="s">
        <v>140</v>
      </c>
    </row>
    <row r="14" spans="1:4" x14ac:dyDescent="0.25">
      <c r="B14" t="s">
        <v>141</v>
      </c>
    </row>
    <row r="16" spans="1:4" x14ac:dyDescent="0.25">
      <c r="B16" s="14" t="s">
        <v>105</v>
      </c>
      <c r="C16" s="5">
        <f>(C9-C7)/SQRT((C7*(1-C7)/C10))</f>
        <v>-1.7291712531127033</v>
      </c>
      <c r="D16" s="18" t="str">
        <f ca="1">_xlfn.FORMULATEXT(C16)</f>
        <v>=(C9-C7)/SQRT((C7*(1-C7)/C10))</v>
      </c>
    </row>
    <row r="18" spans="2:4" x14ac:dyDescent="0.25">
      <c r="B18" s="14" t="s">
        <v>77</v>
      </c>
      <c r="C18" s="5">
        <v>0.05</v>
      </c>
    </row>
    <row r="19" spans="2:4" x14ac:dyDescent="0.25">
      <c r="B19" s="14" t="s">
        <v>142</v>
      </c>
      <c r="C19" s="5">
        <f>_xlfn.NORM.S.INV(C18/2)</f>
        <v>-1.9599639845400538</v>
      </c>
      <c r="D19" s="18" t="str">
        <f ca="1">_xlfn.FORMULATEXT(C19)</f>
        <v>=NORM.S.INV(C18/2)</v>
      </c>
    </row>
    <row r="20" spans="2:4" x14ac:dyDescent="0.25">
      <c r="B20" s="4" t="s">
        <v>148</v>
      </c>
    </row>
    <row r="21" spans="2:4" x14ac:dyDescent="0.25">
      <c r="B21" s="14" t="s">
        <v>143</v>
      </c>
      <c r="C21" s="5">
        <f>_xlfn.NORM.S.DIST(C16,TRUE)</f>
        <v>4.1889224836691108E-2</v>
      </c>
      <c r="D21" s="18" t="str">
        <f ca="1">_xlfn.FORMULATEXT(C21)</f>
        <v>=NORM.S.DIST(C16,TRUE)</v>
      </c>
    </row>
    <row r="23" spans="2:4" x14ac:dyDescent="0.25">
      <c r="B23" s="2" t="s">
        <v>153</v>
      </c>
    </row>
    <row r="24" spans="2:4" x14ac:dyDescent="0.25">
      <c r="B24" t="s">
        <v>154</v>
      </c>
    </row>
  </sheetData>
  <printOptions headings="1" gridLines="1"/>
  <pageMargins left="0.70866141732283472" right="0.70866141732283472" top="0.74803149606299213" bottom="0.74803149606299213" header="0.31496062992125984" footer="0.31496062992125984"/>
  <pageSetup paperSize="9" scale="9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24"/>
  <sheetViews>
    <sheetView workbookViewId="0">
      <selection activeCell="F27" sqref="F27"/>
    </sheetView>
  </sheetViews>
  <sheetFormatPr defaultRowHeight="15" x14ac:dyDescent="0.25"/>
  <cols>
    <col min="2" max="2" width="43" customWidth="1"/>
    <col min="3" max="3" width="17.28515625" customWidth="1"/>
    <col min="4" max="4" width="34.42578125" customWidth="1"/>
  </cols>
  <sheetData>
    <row r="1" spans="1:4" x14ac:dyDescent="0.25">
      <c r="A1" t="s">
        <v>219</v>
      </c>
    </row>
    <row r="3" spans="1:4" ht="18" x14ac:dyDescent="0.35">
      <c r="B3" t="s">
        <v>157</v>
      </c>
    </row>
    <row r="4" spans="1:4" ht="18" x14ac:dyDescent="0.35">
      <c r="B4" t="s">
        <v>158</v>
      </c>
    </row>
    <row r="5" spans="1:4" x14ac:dyDescent="0.25">
      <c r="B5" t="s">
        <v>144</v>
      </c>
    </row>
    <row r="7" spans="1:4" ht="16.5" x14ac:dyDescent="0.3">
      <c r="B7" s="14" t="s">
        <v>139</v>
      </c>
      <c r="C7" s="5">
        <v>0.86</v>
      </c>
    </row>
    <row r="9" spans="1:4" x14ac:dyDescent="0.25">
      <c r="B9" s="14" t="s">
        <v>166</v>
      </c>
      <c r="C9" s="5">
        <v>0.8</v>
      </c>
    </row>
    <row r="10" spans="1:4" x14ac:dyDescent="0.25">
      <c r="B10" s="14" t="s">
        <v>138</v>
      </c>
      <c r="C10" s="5">
        <v>100</v>
      </c>
    </row>
    <row r="12" spans="1:4" x14ac:dyDescent="0.25">
      <c r="B12" s="2" t="s">
        <v>145</v>
      </c>
    </row>
    <row r="13" spans="1:4" x14ac:dyDescent="0.25">
      <c r="B13" t="s">
        <v>146</v>
      </c>
    </row>
    <row r="14" spans="1:4" x14ac:dyDescent="0.25">
      <c r="B14" t="s">
        <v>141</v>
      </c>
    </row>
    <row r="16" spans="1:4" x14ac:dyDescent="0.25">
      <c r="B16" s="14" t="s">
        <v>105</v>
      </c>
      <c r="C16" s="5">
        <f>(C9-C7)/SQRT((C7*(1-C7)/C10))</f>
        <v>-1.7291712531127033</v>
      </c>
      <c r="D16" s="18" t="str">
        <f ca="1">_xlfn.FORMULATEXT(C16)</f>
        <v>=(C9-C7)/SQRT((C7*(1-C7)/C10))</v>
      </c>
    </row>
    <row r="18" spans="2:4" x14ac:dyDescent="0.25">
      <c r="B18" s="14" t="s">
        <v>77</v>
      </c>
      <c r="C18" s="5">
        <v>0.05</v>
      </c>
    </row>
    <row r="19" spans="2:4" x14ac:dyDescent="0.25">
      <c r="B19" s="14" t="s">
        <v>142</v>
      </c>
      <c r="C19" s="5">
        <f>_xlfn.NORM.S.INV(C18)</f>
        <v>-1.6448536269514726</v>
      </c>
      <c r="D19" s="18" t="str">
        <f ca="1">_xlfn.FORMULATEXT(C19)</f>
        <v>=NORM.S.INV(C18)</v>
      </c>
    </row>
    <row r="20" spans="2:4" x14ac:dyDescent="0.25">
      <c r="B20" s="4" t="s">
        <v>148</v>
      </c>
    </row>
    <row r="21" spans="2:4" x14ac:dyDescent="0.25">
      <c r="B21" s="14" t="s">
        <v>143</v>
      </c>
      <c r="C21" s="5">
        <f>_xlfn.NORM.S.DIST(C16,TRUE)</f>
        <v>4.1889224836691108E-2</v>
      </c>
      <c r="D21" s="18" t="str">
        <f ca="1">_xlfn.FORMULATEXT(C21)</f>
        <v>=NORM.S.DIST(C16,TRUE)</v>
      </c>
    </row>
    <row r="23" spans="2:4" x14ac:dyDescent="0.25">
      <c r="B23" s="2" t="s">
        <v>159</v>
      </c>
    </row>
    <row r="24" spans="2:4" x14ac:dyDescent="0.25">
      <c r="B24" t="s">
        <v>160</v>
      </c>
    </row>
  </sheetData>
  <printOptions headings="1" gridLines="1"/>
  <pageMargins left="0.70866141732283472" right="0.70866141732283472" top="0.74803149606299213" bottom="0.74803149606299213" header="0.31496062992125984" footer="0.31496062992125984"/>
  <pageSetup paperSize="9" scale="9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X7.1</vt:lpstr>
      <vt:lpstr>X7.2</vt:lpstr>
      <vt:lpstr>X7.3</vt:lpstr>
      <vt:lpstr>X7.4</vt:lpstr>
      <vt:lpstr>X7.5</vt:lpstr>
      <vt:lpstr>X7.6</vt:lpstr>
      <vt:lpstr>X7.7</vt:lpstr>
      <vt:lpstr>X7.8</vt:lpstr>
      <vt:lpstr>X7.9</vt:lpstr>
      <vt:lpstr>X7.10</vt:lpstr>
      <vt:lpstr>X7.11</vt:lpstr>
      <vt:lpstr>X7.12</vt:lpstr>
      <vt:lpstr>X7.13</vt:lpstr>
      <vt:lpstr>X7.14</vt:lpstr>
      <vt:lpstr>X7.15</vt:lpstr>
      <vt:lpstr>X7.16</vt:lpstr>
      <vt:lpstr>TU7.1</vt:lpstr>
      <vt:lpstr>TU7.2</vt:lpstr>
      <vt:lpstr>TU7.3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dc:creator>
  <cp:lastModifiedBy>Branko Pecar</cp:lastModifiedBy>
  <cp:lastPrinted>2019-07-23T16:53:25Z</cp:lastPrinted>
  <dcterms:created xsi:type="dcterms:W3CDTF">2017-03-16T12:11:12Z</dcterms:created>
  <dcterms:modified xsi:type="dcterms:W3CDTF">2020-09-20T09:34:27Z</dcterms:modified>
</cp:coreProperties>
</file>